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ué Ricart\Desktop\Información Página Web\11. Reportes trimestrales\estimaciones de pago MCC\2021 Q2\"/>
    </mc:Choice>
  </mc:AlternateContent>
  <bookViews>
    <workbookView xWindow="0" yWindow="0" windowWidth="28800" windowHeight="12330"/>
  </bookViews>
  <sheets>
    <sheet name="FY21Q2" sheetId="1" r:id="rId1"/>
  </sheets>
  <definedNames>
    <definedName name="_Order1" hidden="1">0</definedName>
    <definedName name="_Order2" hidden="1">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" l="1" a="1"/>
  <c r="P9" i="1" s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P31" i="1" a="1"/>
  <c r="P24" i="1" a="1"/>
  <c r="P21" i="1" a="1"/>
  <c r="P26" i="1" a="1"/>
  <c r="P32" i="1" a="1"/>
  <c r="P22" i="1" a="1"/>
  <c r="P16" i="1" a="1"/>
  <c r="P29" i="1" a="1"/>
  <c r="P17" i="1" a="1"/>
  <c r="P27" i="1" a="1"/>
  <c r="P19" i="1" a="1"/>
  <c r="P30" i="1" a="1"/>
  <c r="P25" i="1" a="1"/>
  <c r="P28" i="1" a="1"/>
  <c r="P20" i="1" a="1"/>
  <c r="P23" i="1" a="1"/>
  <c r="P18" i="1" a="1"/>
  <c r="P32" i="1" l="1"/>
  <c r="P24" i="1"/>
  <c r="P18" i="1"/>
  <c r="P20" i="1"/>
  <c r="P17" i="1"/>
  <c r="P22" i="1"/>
  <c r="P19" i="1"/>
  <c r="P29" i="1"/>
  <c r="P26" i="1"/>
  <c r="P31" i="1"/>
  <c r="P23" i="1"/>
  <c r="P28" i="1"/>
  <c r="P25" i="1"/>
  <c r="P30" i="1"/>
  <c r="P27" i="1"/>
  <c r="P16" i="1"/>
  <c r="P21" i="1"/>
  <c r="O49" i="1" l="1"/>
  <c r="O9" i="1"/>
  <c r="O10" i="1"/>
  <c r="O11" i="1"/>
  <c r="O12" i="1"/>
  <c r="O13" i="1"/>
  <c r="O14" i="1"/>
  <c r="O15" i="1"/>
  <c r="P49" i="1" a="1"/>
  <c r="P14" i="1" a="1"/>
  <c r="P13" i="1" a="1"/>
  <c r="P10" i="1" a="1"/>
  <c r="P15" i="1" a="1"/>
  <c r="P11" i="1" a="1"/>
  <c r="P12" i="1" a="1"/>
  <c r="P49" i="1" l="1"/>
  <c r="P13" i="1"/>
  <c r="P12" i="1"/>
  <c r="P11" i="1"/>
  <c r="P15" i="1"/>
  <c r="P10" i="1"/>
  <c r="P14" i="1"/>
  <c r="O39" i="1"/>
  <c r="P39" i="1" a="1"/>
  <c r="P39" i="1" l="1"/>
  <c r="O54" i="1"/>
  <c r="O53" i="1"/>
  <c r="O52" i="1"/>
  <c r="O51" i="1"/>
  <c r="O50" i="1"/>
  <c r="O48" i="1"/>
  <c r="O47" i="1"/>
  <c r="O46" i="1"/>
  <c r="O45" i="1"/>
  <c r="O44" i="1"/>
  <c r="O43" i="1"/>
  <c r="O42" i="1"/>
  <c r="O41" i="1"/>
  <c r="P41" i="1" s="1" a="1"/>
  <c r="O40" i="1"/>
  <c r="P44" i="1" a="1"/>
  <c r="P47" i="1" a="1"/>
  <c r="P54" i="1" a="1"/>
  <c r="P51" i="1" a="1"/>
  <c r="P46" i="1" a="1"/>
  <c r="P52" i="1" a="1"/>
  <c r="P50" i="1" a="1"/>
  <c r="P43" i="1" a="1"/>
  <c r="P45" i="1" a="1"/>
  <c r="P42" i="1" a="1"/>
  <c r="P48" i="1" a="1"/>
  <c r="P53" i="1" a="1"/>
  <c r="P40" i="1" a="1"/>
  <c r="P50" i="1" l="1"/>
  <c r="P45" i="1"/>
  <c r="P46" i="1"/>
  <c r="P47" i="1"/>
  <c r="P41" i="1"/>
  <c r="P54" i="1"/>
  <c r="P40" i="1"/>
  <c r="P48" i="1"/>
  <c r="P42" i="1"/>
  <c r="P43" i="1"/>
  <c r="P52" i="1"/>
  <c r="P51" i="1"/>
  <c r="P44" i="1"/>
  <c r="P53" i="1"/>
  <c r="P34" i="1"/>
  <c r="P56" i="1" l="1"/>
  <c r="P58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<sst xmlns="http://schemas.openxmlformats.org/spreadsheetml/2006/main" count="268" uniqueCount="108">
  <si>
    <t xml:space="preserve">Project </t>
  </si>
  <si>
    <t>Activity</t>
  </si>
  <si>
    <t>Invoice Number</t>
  </si>
  <si>
    <t>Invoice Date</t>
  </si>
  <si>
    <t>Period of Performance</t>
  </si>
  <si>
    <t>VAT Amount (if applicable)</t>
  </si>
  <si>
    <t>Advance Amount (if applicable)</t>
  </si>
  <si>
    <t>Retentions Amount (if applicable)</t>
  </si>
  <si>
    <t xml:space="preserve">Comments </t>
  </si>
  <si>
    <t>Total In House Invoices:</t>
  </si>
  <si>
    <t xml:space="preserve">Invoice Number </t>
  </si>
  <si>
    <t>Total Work Completed but not yet billed:</t>
  </si>
  <si>
    <t>Estimated Advances (if applicable) *based on contract %</t>
  </si>
  <si>
    <t>Estimated Retentions (if applicable) *based on contract %</t>
  </si>
  <si>
    <t>Please add additional rows as needed</t>
  </si>
  <si>
    <t>Formula - Do Not Modify</t>
  </si>
  <si>
    <t>Document Management Number</t>
  </si>
  <si>
    <t>Currency Type
(USD or Local)</t>
  </si>
  <si>
    <t>USD</t>
  </si>
  <si>
    <t>Local</t>
  </si>
  <si>
    <t>Amount (Less VAT, Advances, and Retentions)</t>
  </si>
  <si>
    <t>Final Accrual Amount in USD</t>
  </si>
  <si>
    <t xml:space="preserve">Amount </t>
  </si>
  <si>
    <t xml:space="preserve">Estimated Amount </t>
  </si>
  <si>
    <t>Amount (Less VAT, Advances and Retentions)</t>
  </si>
  <si>
    <t>Euro</t>
  </si>
  <si>
    <t>Currency Type
(USD/Local/Euro)</t>
  </si>
  <si>
    <r>
      <rPr>
        <b/>
        <i/>
        <sz val="11"/>
        <color theme="1"/>
        <rFont val="Calibri"/>
        <family val="2"/>
        <scheme val="minor"/>
      </rPr>
      <t>[Country]</t>
    </r>
    <r>
      <rPr>
        <b/>
        <sz val="11"/>
        <color theme="1"/>
        <rFont val="Calibri"/>
        <family val="2"/>
        <scheme val="minor"/>
      </rPr>
      <t>Grant Accrual Estimation as of March 31, 2021</t>
    </r>
  </si>
  <si>
    <t>Section 2: Work completed and not invoiced as of March 31, 2021</t>
  </si>
  <si>
    <t>Section 1: In House Invoices - Work completed and invoiced but not yet paid as of March 31, 2021</t>
  </si>
  <si>
    <t>USD to LOCAL Exchange Rate as of March 31, 2021</t>
  </si>
  <si>
    <t>EURO to USD Exchange Rate as of March 31, 2021</t>
  </si>
  <si>
    <t>Total Grant Accrual Estimate as of March 31, 2021</t>
  </si>
  <si>
    <t>GTM-IHI-01</t>
  </si>
  <si>
    <t>GTM-IHI-02</t>
  </si>
  <si>
    <t>GTM-IHI-03</t>
  </si>
  <si>
    <t>GTM-IHI-04</t>
  </si>
  <si>
    <t>GTM-IHI-05</t>
  </si>
  <si>
    <t>GTM-IHI-06</t>
  </si>
  <si>
    <t>GTM-IHI-07</t>
  </si>
  <si>
    <t>GTM-IHI-08</t>
  </si>
  <si>
    <t>GTM-IHI-09</t>
  </si>
  <si>
    <t>GTM-IHI-11</t>
  </si>
  <si>
    <t>GTM-IHI-12</t>
  </si>
  <si>
    <t>GTM-IHI-13</t>
  </si>
  <si>
    <t>GTM-IHI-14</t>
  </si>
  <si>
    <t>GTM-IHI-17</t>
  </si>
  <si>
    <t>GTM-IHI-18</t>
  </si>
  <si>
    <t>GTM-IHI-19</t>
  </si>
  <si>
    <t>GTM-IHI-20</t>
  </si>
  <si>
    <t>GTM-IHI-21</t>
  </si>
  <si>
    <t>GTM-IHI-22</t>
  </si>
  <si>
    <t>GTM-IHI-23</t>
  </si>
  <si>
    <t>GTM-IHI-24</t>
  </si>
  <si>
    <t>MON &amp; Eval</t>
  </si>
  <si>
    <t>0CA704DC-1158498546</t>
  </si>
  <si>
    <t>MARCH 21</t>
  </si>
  <si>
    <t>B25B0E0A-4193862891</t>
  </si>
  <si>
    <t>EDU</t>
  </si>
  <si>
    <t>357845561-2740D5C8</t>
  </si>
  <si>
    <t>434028A3-1611287377</t>
  </si>
  <si>
    <t>DBD7FC8C-1468943351</t>
  </si>
  <si>
    <t>7639EF11-2675526855</t>
  </si>
  <si>
    <t>A-12121</t>
  </si>
  <si>
    <t>PGM ADMIN</t>
  </si>
  <si>
    <t>D6E6C8C3-1812811448</t>
  </si>
  <si>
    <t>REV RFRM</t>
  </si>
  <si>
    <t>MIGUEL ALBERTO TAPIA CONTRERAS</t>
  </si>
  <si>
    <t>F-8</t>
  </si>
  <si>
    <t>889C3B69-4093986198</t>
  </si>
  <si>
    <t>E1BA983C-1241466060</t>
  </si>
  <si>
    <t>A51C073E-2438549303</t>
  </si>
  <si>
    <t>E3AC4A44-4176167765</t>
  </si>
  <si>
    <t>328462E0-3648668642</t>
  </si>
  <si>
    <t>240DACE3-2390773316</t>
  </si>
  <si>
    <t>16B10930-798837389</t>
  </si>
  <si>
    <t>533ED802-1039155206</t>
  </si>
  <si>
    <t>2F8286E5-3907995214</t>
  </si>
  <si>
    <t>0AA95E68-1378173265</t>
  </si>
  <si>
    <t>1A4D8CB2-2007581043</t>
  </si>
  <si>
    <t>4D9CAD06-1713981662</t>
  </si>
  <si>
    <t>F005E3BF-35536945</t>
  </si>
  <si>
    <t>EC1A893C-853426584</t>
  </si>
  <si>
    <t>B96DE3A1-1120486579</t>
  </si>
  <si>
    <t>GTM-GAE-01</t>
  </si>
  <si>
    <t>GTM-GAE-02</t>
  </si>
  <si>
    <t>GTM-GAE-03</t>
  </si>
  <si>
    <t>GTM-GAE-04</t>
  </si>
  <si>
    <t>GTM-GAE-05</t>
  </si>
  <si>
    <t>GTM-GAE-06</t>
  </si>
  <si>
    <t>GTM-GAE-07</t>
  </si>
  <si>
    <t>GTM-GAE-08</t>
  </si>
  <si>
    <t>GTM-GAE-09</t>
  </si>
  <si>
    <t>GTM-GAE-10</t>
  </si>
  <si>
    <t>GTM-GAE-11</t>
  </si>
  <si>
    <t>GTM-GAE-12</t>
  </si>
  <si>
    <t>GTM-GAE-13</t>
  </si>
  <si>
    <t>GTM-GAE-14</t>
  </si>
  <si>
    <t>GTM-GAE-15</t>
  </si>
  <si>
    <t>GTM-GAE-16</t>
  </si>
  <si>
    <t>JANUARY 21</t>
  </si>
  <si>
    <t>FEBRUARY 21</t>
  </si>
  <si>
    <t>GTM-IHI-25</t>
  </si>
  <si>
    <t>GTM-IHI-26</t>
  </si>
  <si>
    <t>GTM-IHI-27</t>
  </si>
  <si>
    <t>The payment will be payed in the month of april 2021 (MARCH PRF SPECIAL)</t>
  </si>
  <si>
    <t xml:space="preserve">The payment will be procesed in the month of april 2021 </t>
  </si>
  <si>
    <t>JAAF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</si>
</sst>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4" xfId="0" applyFont="1" applyFill="1" applyBorder="1" applyAlignment="1" applyProtection="1">
      <alignment horizontal="left" wrapText="1"/>
      <protection locked="0"/>
    </xf>
    <xf numFmtId="49" fontId="3" fillId="0" borderId="4" xfId="0" applyNumberFormat="1" applyFont="1" applyFill="1" applyBorder="1" applyAlignment="1" applyProtection="1">
      <alignment horizontal="left" wrapText="1"/>
      <protection locked="0"/>
    </xf>
    <xf numFmtId="15" fontId="3" fillId="0" borderId="4" xfId="0" applyNumberFormat="1" applyFont="1" applyBorder="1"/>
    <xf numFmtId="17" fontId="3" fillId="0" borderId="4" xfId="0" applyNumberFormat="1" applyFont="1" applyBorder="1" applyAlignment="1">
      <alignment horizontal="left"/>
    </xf>
    <xf numFmtId="164" fontId="3" fillId="6" borderId="4" xfId="2" applyFont="1" applyFill="1" applyBorder="1"/>
    <xf numFmtId="0" fontId="3" fillId="0" borderId="0" xfId="0" applyFont="1"/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3" fillId="0" borderId="0" xfId="0" applyFont="1" applyFill="1"/>
    <xf numFmtId="0" fontId="3" fillId="0" borderId="4" xfId="0" applyFont="1" applyBorder="1" applyAlignment="1">
      <alignment horizontal="left"/>
    </xf>
    <xf numFmtId="0" fontId="3" fillId="7" borderId="4" xfId="0" applyFont="1" applyFill="1" applyBorder="1"/>
    <xf numFmtId="0" fontId="3" fillId="7" borderId="2" xfId="0" applyFont="1" applyFill="1" applyBorder="1"/>
    <xf numFmtId="164" fontId="3" fillId="7" borderId="2" xfId="2" applyFont="1" applyFill="1" applyBorder="1"/>
    <xf numFmtId="0" fontId="2" fillId="9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3" fillId="10" borderId="4" xfId="0" applyFont="1" applyFill="1" applyBorder="1"/>
    <xf numFmtId="17" fontId="3" fillId="0" borderId="4" xfId="0" applyNumberFormat="1" applyFont="1" applyBorder="1"/>
    <xf numFmtId="164" fontId="3" fillId="5" borderId="1" xfId="2" applyFont="1" applyFill="1" applyBorder="1"/>
    <xf numFmtId="9" fontId="3" fillId="0" borderId="3" xfId="0" applyNumberFormat="1" applyFont="1" applyBorder="1"/>
    <xf numFmtId="0" fontId="3" fillId="0" borderId="3" xfId="0" applyFont="1" applyBorder="1"/>
    <xf numFmtId="0" fontId="3" fillId="0" borderId="4" xfId="0" quotePrefix="1" applyFont="1" applyFill="1" applyBorder="1" applyAlignment="1">
      <alignment horizontal="left"/>
    </xf>
    <xf numFmtId="0" fontId="0" fillId="11" borderId="4" xfId="0" applyFill="1" applyBorder="1" applyAlignment="1"/>
    <xf numFmtId="0" fontId="0" fillId="11" borderId="2" xfId="0" applyFill="1" applyBorder="1"/>
    <xf numFmtId="0" fontId="2" fillId="12" borderId="6" xfId="0" applyFont="1" applyFill="1" applyBorder="1" applyAlignment="1"/>
    <xf numFmtId="0" fontId="2" fillId="12" borderId="7" xfId="0" applyFont="1" applyFill="1" applyBorder="1"/>
    <xf numFmtId="0" fontId="5" fillId="0" borderId="0" xfId="0" applyFont="1"/>
    <xf numFmtId="0" fontId="4" fillId="0" borderId="4" xfId="0" applyFont="1" applyFill="1" applyBorder="1"/>
    <xf numFmtId="165" fontId="3" fillId="11" borderId="3" xfId="1" applyFont="1" applyFill="1" applyBorder="1"/>
    <xf numFmtId="165" fontId="3" fillId="7" borderId="4" xfId="1" applyFont="1" applyFill="1" applyBorder="1"/>
    <xf numFmtId="0" fontId="2" fillId="8" borderId="1" xfId="0" applyFont="1" applyFill="1" applyBorder="1" applyAlignment="1"/>
    <xf numFmtId="0" fontId="2" fillId="8" borderId="2" xfId="0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6" fillId="0" borderId="0" xfId="0" applyFont="1"/>
    <xf numFmtId="0" fontId="2" fillId="0" borderId="0" xfId="0" applyFont="1"/>
    <xf numFmtId="0" fontId="2" fillId="13" borderId="8" xfId="0" applyFont="1" applyFill="1" applyBorder="1"/>
    <xf numFmtId="0" fontId="2" fillId="0" borderId="8" xfId="0" applyFont="1" applyBorder="1"/>
    <xf numFmtId="165" fontId="0" fillId="0" borderId="0" xfId="1" applyFont="1"/>
    <xf numFmtId="165" fontId="2" fillId="0" borderId="0" xfId="1" applyFont="1"/>
    <xf numFmtId="165" fontId="2" fillId="3" borderId="2" xfId="1" applyFont="1" applyFill="1" applyBorder="1" applyAlignment="1"/>
    <xf numFmtId="165" fontId="2" fillId="4" borderId="4" xfId="1" applyFont="1" applyFill="1" applyBorder="1" applyAlignment="1">
      <alignment horizontal="center" vertical="center" wrapText="1"/>
    </xf>
    <xf numFmtId="165" fontId="3" fillId="0" borderId="4" xfId="1" applyFont="1" applyBorder="1"/>
    <xf numFmtId="165" fontId="3" fillId="7" borderId="2" xfId="1" applyFont="1" applyFill="1" applyBorder="1"/>
    <xf numFmtId="165" fontId="2" fillId="8" borderId="2" xfId="1" applyFont="1" applyFill="1" applyBorder="1" applyAlignment="1"/>
    <xf numFmtId="165" fontId="2" fillId="9" borderId="1" xfId="1" applyFont="1" applyFill="1" applyBorder="1" applyAlignment="1">
      <alignment horizontal="center" vertical="center" wrapText="1"/>
    </xf>
    <xf numFmtId="165" fontId="3" fillId="0" borderId="1" xfId="1" applyFont="1" applyBorder="1"/>
    <xf numFmtId="165" fontId="3" fillId="0" borderId="1" xfId="1" applyFont="1" applyFill="1" applyBorder="1"/>
    <xf numFmtId="165" fontId="0" fillId="11" borderId="2" xfId="1" applyFont="1" applyFill="1" applyBorder="1"/>
    <xf numFmtId="165" fontId="2" fillId="12" borderId="7" xfId="1" applyFont="1" applyFill="1" applyBorder="1"/>
    <xf numFmtId="165" fontId="2" fillId="4" borderId="5" xfId="1" applyFont="1" applyFill="1" applyBorder="1" applyAlignment="1">
      <alignment horizontal="center" vertical="center" wrapText="1"/>
    </xf>
    <xf numFmtId="165" fontId="2" fillId="9" borderId="4" xfId="1" applyFont="1" applyFill="1" applyBorder="1" applyAlignment="1">
      <alignment horizontal="center" vertical="center" wrapText="1"/>
    </xf>
    <xf numFmtId="165" fontId="2" fillId="9" borderId="3" xfId="1" applyFont="1" applyFill="1" applyBorder="1" applyAlignment="1">
      <alignment horizontal="center" vertical="center" wrapText="1"/>
    </xf>
    <xf numFmtId="164" fontId="0" fillId="0" borderId="0" xfId="4" applyFont="1"/>
    <xf numFmtId="164" fontId="2" fillId="0" borderId="0" xfId="4" applyFont="1"/>
    <xf numFmtId="164" fontId="2" fillId="4" borderId="4" xfId="4" applyFont="1" applyFill="1" applyBorder="1" applyAlignment="1">
      <alignment horizontal="center" vertical="center" wrapText="1"/>
    </xf>
    <xf numFmtId="164" fontId="3" fillId="7" borderId="4" xfId="4" applyFont="1" applyFill="1" applyBorder="1"/>
    <xf numFmtId="164" fontId="2" fillId="9" borderId="3" xfId="4" applyFont="1" applyFill="1" applyBorder="1" applyAlignment="1">
      <alignment horizontal="center" vertical="center" wrapText="1"/>
    </xf>
    <xf numFmtId="164" fontId="3" fillId="11" borderId="3" xfId="4" applyFont="1" applyFill="1" applyBorder="1"/>
    <xf numFmtId="164" fontId="0" fillId="11" borderId="4" xfId="4" applyFont="1" applyFill="1" applyBorder="1"/>
    <xf numFmtId="164" fontId="2" fillId="12" borderId="6" xfId="4" applyFont="1" applyFill="1" applyBorder="1"/>
    <xf numFmtId="165" fontId="3" fillId="0" borderId="0" xfId="0" applyNumberFormat="1" applyFont="1"/>
    <xf numFmtId="0" fontId="0" fillId="7" borderId="4" xfId="0" applyFont="1" applyFill="1" applyBorder="1"/>
    <xf numFmtId="0" fontId="2" fillId="13" borderId="4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9" fontId="8" fillId="13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 vertical="center"/>
    </xf>
  </cellXfs>
  <cellStyles count="5">
    <cellStyle name="Comma 3" xfId="3"/>
    <cellStyle name="Millares" xfId="1" builtinId="3"/>
    <cellStyle name="Moneda" xfId="4" builtinId="4"/>
    <cellStyle name="Monétaire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4"/>
  <sheetViews>
    <sheetView tabSelected="1" zoomScale="80" zoomScaleNormal="80" workbookViewId="0">
      <selection activeCell="C16" sqref="C16"/>
    </sheetView>
  </sheetViews>
  <sheetFormatPr baseColWidth="10" defaultColWidth="9.140625" defaultRowHeight="15" x14ac:dyDescent="0.25"/>
  <cols>
    <col min="1" max="1" width="19.42578125" customWidth="1"/>
    <col min="2" max="2" width="8.140625" hidden="1" customWidth="1"/>
    <col min="3" max="3" width="6.85546875" bestFit="1" customWidth="1"/>
    <col min="4" max="4" width="7.5703125" bestFit="1" customWidth="1"/>
    <col min="5" max="5" width="7.140625" hidden="1" customWidth="1"/>
    <col min="6" max="6" width="8" bestFit="1" customWidth="1"/>
    <col min="7" max="7" width="11.85546875" customWidth="1"/>
    <col min="8" max="8" width="11.85546875" bestFit="1" customWidth="1"/>
    <col min="9" max="9" width="15.85546875" customWidth="1"/>
    <col min="10" max="10" width="14.5703125" style="43" customWidth="1"/>
    <col min="11" max="11" width="1" customWidth="1"/>
    <col min="12" max="12" width="14.85546875" style="43" bestFit="1" customWidth="1"/>
    <col min="13" max="13" width="17" style="43" customWidth="1"/>
    <col min="14" max="14" width="18.28515625" style="43" bestFit="1" customWidth="1"/>
    <col min="15" max="15" width="25.7109375" style="43" bestFit="1" customWidth="1"/>
    <col min="16" max="16" width="15.5703125" style="58" bestFit="1" customWidth="1"/>
    <col min="17" max="17" width="69.5703125" customWidth="1"/>
    <col min="19" max="21" width="12.5703125" customWidth="1"/>
  </cols>
  <sheetData>
    <row r="1" spans="1:19" ht="15.75" thickBot="1" x14ac:dyDescent="0.3">
      <c r="Q1" s="41" t="s">
        <v>30</v>
      </c>
    </row>
    <row r="2" spans="1:19" ht="15.75" thickBot="1" x14ac:dyDescent="0.3">
      <c r="Q2" s="42"/>
    </row>
    <row r="3" spans="1:19" ht="15.75" thickBot="1" x14ac:dyDescent="0.3">
      <c r="Q3" s="41" t="s">
        <v>31</v>
      </c>
    </row>
    <row r="4" spans="1:19" ht="15.75" thickBot="1" x14ac:dyDescent="0.3">
      <c r="Q4" s="42"/>
    </row>
    <row r="5" spans="1:19" s="40" customFormat="1" x14ac:dyDescent="0.25">
      <c r="A5" s="39" t="s">
        <v>14</v>
      </c>
      <c r="B5" s="39"/>
      <c r="J5" s="44"/>
      <c r="L5" s="44"/>
      <c r="M5" s="44"/>
      <c r="N5" s="44"/>
      <c r="O5" s="44"/>
      <c r="P5" s="59"/>
    </row>
    <row r="6" spans="1:19" x14ac:dyDescent="0.25">
      <c r="A6" s="71" t="s">
        <v>27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9" x14ac:dyDescent="0.25">
      <c r="A7" s="36" t="s">
        <v>29</v>
      </c>
      <c r="B7" s="36"/>
      <c r="C7" s="37"/>
      <c r="D7" s="37"/>
      <c r="E7" s="37"/>
      <c r="F7" s="37"/>
      <c r="G7" s="37"/>
      <c r="H7" s="37"/>
      <c r="I7" s="37"/>
      <c r="J7" s="45"/>
      <c r="K7" s="37"/>
      <c r="L7" s="45"/>
      <c r="M7" s="45"/>
      <c r="N7" s="45"/>
      <c r="O7" s="74" t="s">
        <v>15</v>
      </c>
      <c r="P7" s="74"/>
      <c r="Q7" s="38"/>
    </row>
    <row r="8" spans="1:19" ht="45" x14ac:dyDescent="0.25">
      <c r="A8" s="1" t="s">
        <v>16</v>
      </c>
      <c r="B8" s="1"/>
      <c r="C8" s="1" t="s">
        <v>0</v>
      </c>
      <c r="D8" s="1" t="s">
        <v>1</v>
      </c>
      <c r="E8" s="1"/>
      <c r="F8" s="1" t="s">
        <v>2</v>
      </c>
      <c r="G8" s="1" t="s">
        <v>3</v>
      </c>
      <c r="H8" s="1" t="s">
        <v>4</v>
      </c>
      <c r="I8" s="68" t="s">
        <v>26</v>
      </c>
      <c r="J8" s="46" t="s">
        <v>22</v>
      </c>
      <c r="K8" s="2"/>
      <c r="L8" s="46" t="s">
        <v>5</v>
      </c>
      <c r="M8" s="55" t="s">
        <v>6</v>
      </c>
      <c r="N8" s="55" t="s">
        <v>7</v>
      </c>
      <c r="O8" s="46" t="s">
        <v>20</v>
      </c>
      <c r="P8" s="60" t="s">
        <v>21</v>
      </c>
      <c r="Q8" s="1" t="s">
        <v>8</v>
      </c>
    </row>
    <row r="9" spans="1:19" s="9" customFormat="1" ht="25.5" x14ac:dyDescent="0.2">
      <c r="A9" s="3" t="s">
        <v>33</v>
      </c>
      <c r="B9" s="3"/>
      <c r="C9" s="4" t="s">
        <v>54</v>
      </c>
      <c r="D9" s="5">
        <v>16</v>
      </c>
      <c r="E9" s="3"/>
      <c r="F9" s="3" t="s">
        <v>55</v>
      </c>
      <c r="G9" s="6">
        <v>44256</v>
      </c>
      <c r="H9" s="7" t="s">
        <v>100</v>
      </c>
      <c r="I9" s="7" t="s">
        <v>18</v>
      </c>
      <c r="J9" s="47">
        <v>296.7328</v>
      </c>
      <c r="K9" s="8"/>
      <c r="L9" s="47">
        <v>31.7928</v>
      </c>
      <c r="M9" s="47"/>
      <c r="N9" s="47"/>
      <c r="O9" s="33">
        <f>J9-SUM(L9:N9)</f>
        <v>264.94</v>
      </c>
      <c r="P9" s="61" cm="1">
        <f t="array" ref="P9">IFERROR(_xlfn.IFS(I9="Local",(O9/$Q$2),I9="Euro",(O9/$Q$4),I9="USD",(O9)),0)</f>
        <v>264.94</v>
      </c>
      <c r="Q9" s="3" t="s">
        <v>105</v>
      </c>
    </row>
    <row r="10" spans="1:19" s="9" customFormat="1" ht="25.5" x14ac:dyDescent="0.2">
      <c r="A10" s="3" t="s">
        <v>34</v>
      </c>
      <c r="B10" s="3"/>
      <c r="C10" s="4" t="s">
        <v>54</v>
      </c>
      <c r="D10" s="5">
        <v>16</v>
      </c>
      <c r="E10" s="3"/>
      <c r="F10" s="3" t="s">
        <v>57</v>
      </c>
      <c r="G10" s="6">
        <v>44256</v>
      </c>
      <c r="H10" s="7" t="s">
        <v>100</v>
      </c>
      <c r="I10" s="7" t="s">
        <v>18</v>
      </c>
      <c r="J10" s="47">
        <v>666.26560000000006</v>
      </c>
      <c r="K10" s="8"/>
      <c r="L10" s="47">
        <v>71.385600000000068</v>
      </c>
      <c r="M10" s="47"/>
      <c r="N10" s="47"/>
      <c r="O10" s="33">
        <f t="shared" ref="O10:O15" si="0">J10-SUM(L10:N10)</f>
        <v>594.88</v>
      </c>
      <c r="P10" s="61" cm="1">
        <f t="array" ref="P10">IFERROR(_xlfn.IFS(I10="Local",(O10/$Q$2),I10="Euro",(O10/$Q$4),I10="USD",(O10)),0)</f>
        <v>594.88</v>
      </c>
      <c r="Q10" s="3" t="s">
        <v>105</v>
      </c>
      <c r="S10" s="66"/>
    </row>
    <row r="11" spans="1:19" s="9" customFormat="1" ht="12.75" x14ac:dyDescent="0.2">
      <c r="A11" s="3" t="s">
        <v>35</v>
      </c>
      <c r="B11" s="3"/>
      <c r="C11" s="4" t="s">
        <v>58</v>
      </c>
      <c r="D11" s="5">
        <v>400</v>
      </c>
      <c r="E11" s="3"/>
      <c r="F11" s="3" t="s">
        <v>59</v>
      </c>
      <c r="G11" s="6">
        <v>44250</v>
      </c>
      <c r="H11" s="7" t="s">
        <v>101</v>
      </c>
      <c r="I11" s="7" t="s">
        <v>18</v>
      </c>
      <c r="J11" s="47">
        <v>363.39519999999999</v>
      </c>
      <c r="K11" s="8"/>
      <c r="L11" s="47">
        <v>38.935200000000009</v>
      </c>
      <c r="M11" s="47"/>
      <c r="N11" s="47"/>
      <c r="O11" s="33">
        <f t="shared" si="0"/>
        <v>324.45999999999998</v>
      </c>
      <c r="P11" s="61" cm="1">
        <f t="array" ref="P11">IFERROR(_xlfn.IFS(I11="Local",(O11/$Q$2),I11="Euro",(O11/$Q$4),I11="USD",(O11)),0)</f>
        <v>324.45999999999998</v>
      </c>
      <c r="Q11" s="3" t="s">
        <v>105</v>
      </c>
      <c r="S11" s="66"/>
    </row>
    <row r="12" spans="1:19" s="9" customFormat="1" ht="12.75" x14ac:dyDescent="0.2">
      <c r="A12" s="3" t="s">
        <v>36</v>
      </c>
      <c r="B12" s="3"/>
      <c r="C12" s="4" t="s">
        <v>58</v>
      </c>
      <c r="D12" s="5">
        <v>400</v>
      </c>
      <c r="E12" s="3"/>
      <c r="F12" s="3" t="s">
        <v>60</v>
      </c>
      <c r="G12" s="6">
        <v>44252</v>
      </c>
      <c r="H12" s="7" t="s">
        <v>101</v>
      </c>
      <c r="I12" s="7" t="s">
        <v>18</v>
      </c>
      <c r="J12" s="47">
        <v>67.2</v>
      </c>
      <c r="K12" s="8"/>
      <c r="L12" s="47">
        <v>7.2000000000000028</v>
      </c>
      <c r="M12" s="47"/>
      <c r="N12" s="47"/>
      <c r="O12" s="33">
        <f t="shared" si="0"/>
        <v>60</v>
      </c>
      <c r="P12" s="61" cm="1">
        <f t="array" ref="P12">IFERROR(_xlfn.IFS(I12="Local",(O12/$Q$2),I12="Euro",(O12/$Q$4),I12="USD",(O12)),0)</f>
        <v>60</v>
      </c>
      <c r="Q12" s="3" t="s">
        <v>105</v>
      </c>
    </row>
    <row r="13" spans="1:19" s="9" customFormat="1" ht="12.75" x14ac:dyDescent="0.2">
      <c r="A13" s="3" t="s">
        <v>37</v>
      </c>
      <c r="B13" s="3"/>
      <c r="C13" s="4" t="s">
        <v>58</v>
      </c>
      <c r="D13" s="5">
        <v>400</v>
      </c>
      <c r="E13" s="3"/>
      <c r="F13" s="3" t="s">
        <v>61</v>
      </c>
      <c r="G13" s="6">
        <v>44249</v>
      </c>
      <c r="H13" s="7" t="s">
        <v>101</v>
      </c>
      <c r="I13" s="7" t="s">
        <v>18</v>
      </c>
      <c r="J13" s="47">
        <v>93.329600000000013</v>
      </c>
      <c r="K13" s="8"/>
      <c r="L13" s="47">
        <v>9.9996000000000151</v>
      </c>
      <c r="M13" s="47"/>
      <c r="N13" s="47"/>
      <c r="O13" s="33">
        <f t="shared" si="0"/>
        <v>83.33</v>
      </c>
      <c r="P13" s="61" cm="1">
        <f t="array" ref="P13">IFERROR(_xlfn.IFS(I13="Local",(O13/$Q$2),I13="Euro",(O13/$Q$4),I13="USD",(O13)),0)</f>
        <v>83.33</v>
      </c>
      <c r="Q13" s="3" t="s">
        <v>105</v>
      </c>
    </row>
    <row r="14" spans="1:19" s="9" customFormat="1" ht="12.75" x14ac:dyDescent="0.2">
      <c r="A14" s="3" t="s">
        <v>38</v>
      </c>
      <c r="B14" s="3"/>
      <c r="C14" s="4" t="s">
        <v>58</v>
      </c>
      <c r="D14" s="5">
        <v>400</v>
      </c>
      <c r="E14" s="3"/>
      <c r="F14" s="3" t="s">
        <v>62</v>
      </c>
      <c r="G14" s="6">
        <v>44266</v>
      </c>
      <c r="H14" s="7" t="s">
        <v>101</v>
      </c>
      <c r="I14" s="7" t="s">
        <v>18</v>
      </c>
      <c r="J14" s="47">
        <v>399.99680000000001</v>
      </c>
      <c r="K14" s="8"/>
      <c r="L14" s="47">
        <v>42.856800000000021</v>
      </c>
      <c r="M14" s="47"/>
      <c r="N14" s="47"/>
      <c r="O14" s="33">
        <f t="shared" si="0"/>
        <v>357.14</v>
      </c>
      <c r="P14" s="61" cm="1">
        <f t="array" ref="P14">IFERROR(_xlfn.IFS(I14="Local",(O14/$Q$2),I14="Euro",(O14/$Q$4),I14="USD",(O14)),0)</f>
        <v>357.14</v>
      </c>
      <c r="Q14" s="3" t="s">
        <v>105</v>
      </c>
    </row>
    <row r="15" spans="1:19" s="9" customFormat="1" ht="12.75" x14ac:dyDescent="0.2">
      <c r="A15" s="3" t="s">
        <v>39</v>
      </c>
      <c r="B15" s="3"/>
      <c r="C15" s="4" t="s">
        <v>58</v>
      </c>
      <c r="D15" s="5">
        <v>400</v>
      </c>
      <c r="E15" s="3"/>
      <c r="F15" s="3" t="s">
        <v>63</v>
      </c>
      <c r="G15" s="6">
        <v>44271</v>
      </c>
      <c r="H15" s="7" t="s">
        <v>101</v>
      </c>
      <c r="I15" s="7" t="s">
        <v>18</v>
      </c>
      <c r="J15" s="47">
        <v>55.977600000000002</v>
      </c>
      <c r="K15" s="8"/>
      <c r="L15" s="47">
        <v>5.9976000000000056</v>
      </c>
      <c r="M15" s="47"/>
      <c r="N15" s="47"/>
      <c r="O15" s="33">
        <f t="shared" si="0"/>
        <v>49.98</v>
      </c>
      <c r="P15" s="61" cm="1">
        <f t="array" ref="P15">IFERROR(_xlfn.IFS(I15="Local",(O15/$Q$2),I15="Euro",(O15/$Q$4),I15="USD",(O15)),0)</f>
        <v>49.98</v>
      </c>
      <c r="Q15" s="3" t="s">
        <v>105</v>
      </c>
    </row>
    <row r="16" spans="1:19" s="9" customFormat="1" ht="25.5" x14ac:dyDescent="0.2">
      <c r="A16" s="3" t="s">
        <v>40</v>
      </c>
      <c r="B16" s="3"/>
      <c r="C16" s="4" t="s">
        <v>64</v>
      </c>
      <c r="D16" s="5">
        <v>17</v>
      </c>
      <c r="E16" s="3"/>
      <c r="F16" s="3" t="s">
        <v>65</v>
      </c>
      <c r="G16" s="6">
        <v>44256</v>
      </c>
      <c r="H16" s="7" t="s">
        <v>101</v>
      </c>
      <c r="I16" s="7" t="s">
        <v>18</v>
      </c>
      <c r="J16" s="47">
        <v>5600.0000000000009</v>
      </c>
      <c r="K16" s="8"/>
      <c r="L16" s="47">
        <v>600.00000000000091</v>
      </c>
      <c r="M16" s="47"/>
      <c r="N16" s="47"/>
      <c r="O16" s="33">
        <f t="shared" ref="O16:O32" si="1">J16-SUM(L16:N16)</f>
        <v>5000</v>
      </c>
      <c r="P16" s="61" cm="1">
        <f t="array" ref="P16">IFERROR(_xlfn.IFS(I16="Local",(O16/$Q$2),I16="Euro",(O16/$Q$4),I16="USD",(O16)),0)</f>
        <v>5000</v>
      </c>
      <c r="Q16" s="3" t="s">
        <v>105</v>
      </c>
    </row>
    <row r="17" spans="1:17" s="9" customFormat="1" ht="25.5" x14ac:dyDescent="0.2">
      <c r="A17" s="3" t="s">
        <v>41</v>
      </c>
      <c r="B17" s="3"/>
      <c r="C17" s="4" t="s">
        <v>66</v>
      </c>
      <c r="D17" s="5">
        <v>443</v>
      </c>
      <c r="E17" s="3"/>
      <c r="F17" s="3" t="s">
        <v>68</v>
      </c>
      <c r="G17" s="6">
        <v>44274</v>
      </c>
      <c r="H17" s="7" t="s">
        <v>56</v>
      </c>
      <c r="I17" s="7" t="s">
        <v>18</v>
      </c>
      <c r="J17" s="47">
        <v>5775.6</v>
      </c>
      <c r="K17" s="8"/>
      <c r="L17" s="47">
        <v>0</v>
      </c>
      <c r="M17" s="47"/>
      <c r="N17" s="47"/>
      <c r="O17" s="33">
        <f t="shared" si="1"/>
        <v>5775.6</v>
      </c>
      <c r="P17" s="61" cm="1">
        <f t="array" ref="P17">IFERROR(_xlfn.IFS(I17="Local",(O17/$Q$2),I17="Euro",(O17/$Q$4),I17="USD",(O17)),0)</f>
        <v>5775.6</v>
      </c>
      <c r="Q17" s="3" t="s">
        <v>105</v>
      </c>
    </row>
    <row r="18" spans="1:17" s="9" customFormat="1" ht="12.75" x14ac:dyDescent="0.2">
      <c r="A18" s="3" t="s">
        <v>42</v>
      </c>
      <c r="B18" s="3"/>
      <c r="C18" s="4" t="s">
        <v>58</v>
      </c>
      <c r="D18" s="5">
        <v>400</v>
      </c>
      <c r="E18" s="3"/>
      <c r="F18" s="3" t="s">
        <v>69</v>
      </c>
      <c r="G18" s="6">
        <v>44242</v>
      </c>
      <c r="H18" s="7" t="s">
        <v>56</v>
      </c>
      <c r="I18" s="7" t="s">
        <v>18</v>
      </c>
      <c r="J18" s="47">
        <v>109.20000000000002</v>
      </c>
      <c r="K18" s="8"/>
      <c r="L18" s="47">
        <v>11.700000000000017</v>
      </c>
      <c r="M18" s="47"/>
      <c r="N18" s="47"/>
      <c r="O18" s="33">
        <f t="shared" si="1"/>
        <v>97.5</v>
      </c>
      <c r="P18" s="61" cm="1">
        <f t="array" ref="P18">IFERROR(_xlfn.IFS(I18="Local",(O18/$Q$2),I18="Euro",(O18/$Q$4),I18="USD",(O18)),0)</f>
        <v>97.5</v>
      </c>
      <c r="Q18" s="3" t="s">
        <v>105</v>
      </c>
    </row>
    <row r="19" spans="1:17" s="9" customFormat="1" ht="12.75" x14ac:dyDescent="0.2">
      <c r="A19" s="3" t="s">
        <v>43</v>
      </c>
      <c r="B19" s="3"/>
      <c r="C19" s="4" t="s">
        <v>58</v>
      </c>
      <c r="D19" s="5">
        <v>400</v>
      </c>
      <c r="E19" s="3"/>
      <c r="F19" s="3" t="s">
        <v>70</v>
      </c>
      <c r="G19" s="6">
        <v>44237</v>
      </c>
      <c r="H19" s="7" t="s">
        <v>101</v>
      </c>
      <c r="I19" s="7" t="s">
        <v>18</v>
      </c>
      <c r="J19" s="47">
        <v>4465.3280000000004</v>
      </c>
      <c r="K19" s="8"/>
      <c r="L19" s="47">
        <v>478.42800000000034</v>
      </c>
      <c r="M19" s="47"/>
      <c r="N19" s="47"/>
      <c r="O19" s="33">
        <f t="shared" si="1"/>
        <v>3986.9</v>
      </c>
      <c r="P19" s="61" cm="1">
        <f t="array" ref="P19">IFERROR(_xlfn.IFS(I19="Local",(O19/$Q$2),I19="Euro",(O19/$Q$4),I19="USD",(O19)),0)</f>
        <v>3986.9</v>
      </c>
      <c r="Q19" s="3" t="s">
        <v>105</v>
      </c>
    </row>
    <row r="20" spans="1:17" s="9" customFormat="1" ht="12.75" x14ac:dyDescent="0.2">
      <c r="A20" s="3" t="s">
        <v>44</v>
      </c>
      <c r="B20" s="3"/>
      <c r="C20" s="4" t="s">
        <v>58</v>
      </c>
      <c r="D20" s="5">
        <v>400</v>
      </c>
      <c r="E20" s="3"/>
      <c r="F20" s="3" t="s">
        <v>71</v>
      </c>
      <c r="G20" s="6">
        <v>44280</v>
      </c>
      <c r="H20" s="7" t="s">
        <v>56</v>
      </c>
      <c r="I20" s="7" t="s">
        <v>18</v>
      </c>
      <c r="J20" s="47">
        <v>41742.176000000007</v>
      </c>
      <c r="K20" s="8"/>
      <c r="L20" s="47">
        <v>4472.3760000000038</v>
      </c>
      <c r="M20" s="47"/>
      <c r="N20" s="47"/>
      <c r="O20" s="33">
        <f t="shared" si="1"/>
        <v>37269.800000000003</v>
      </c>
      <c r="P20" s="61" cm="1">
        <f t="array" ref="P20">IFERROR(_xlfn.IFS(I20="Local",(O20/$Q$2),I20="Euro",(O20/$Q$4),I20="USD",(O20)),0)</f>
        <v>37269.800000000003</v>
      </c>
      <c r="Q20" s="3" t="s">
        <v>105</v>
      </c>
    </row>
    <row r="21" spans="1:17" s="9" customFormat="1" ht="12.75" x14ac:dyDescent="0.2">
      <c r="A21" s="3" t="s">
        <v>45</v>
      </c>
      <c r="B21" s="3"/>
      <c r="C21" s="4" t="s">
        <v>58</v>
      </c>
      <c r="D21" s="5">
        <v>400</v>
      </c>
      <c r="E21" s="3"/>
      <c r="F21" s="3" t="s">
        <v>72</v>
      </c>
      <c r="G21" s="6">
        <v>44272</v>
      </c>
      <c r="H21" s="7" t="s">
        <v>101</v>
      </c>
      <c r="I21" s="7" t="s">
        <v>18</v>
      </c>
      <c r="J21" s="47">
        <v>896.00000000000011</v>
      </c>
      <c r="K21" s="8"/>
      <c r="L21" s="47">
        <v>96.000000000000114</v>
      </c>
      <c r="M21" s="47"/>
      <c r="N21" s="47"/>
      <c r="O21" s="33">
        <f t="shared" si="1"/>
        <v>800</v>
      </c>
      <c r="P21" s="61" cm="1">
        <f t="array" ref="P21">IFERROR(_xlfn.IFS(I21="Local",(O21/$Q$2),I21="Euro",(O21/$Q$4),I21="USD",(O21)),0)</f>
        <v>800</v>
      </c>
      <c r="Q21" s="3" t="s">
        <v>105</v>
      </c>
    </row>
    <row r="22" spans="1:17" s="9" customFormat="1" ht="25.5" x14ac:dyDescent="0.2">
      <c r="A22" s="3" t="s">
        <v>46</v>
      </c>
      <c r="B22" s="3"/>
      <c r="C22" s="4" t="s">
        <v>64</v>
      </c>
      <c r="D22" s="5">
        <v>17</v>
      </c>
      <c r="E22" s="3"/>
      <c r="F22" s="3" t="s">
        <v>73</v>
      </c>
      <c r="G22" s="6">
        <v>44285</v>
      </c>
      <c r="H22" s="7" t="s">
        <v>56</v>
      </c>
      <c r="I22" s="7" t="s">
        <v>18</v>
      </c>
      <c r="J22" s="47">
        <v>4128.7680000000009</v>
      </c>
      <c r="K22" s="8"/>
      <c r="L22" s="47">
        <v>442.36800000000085</v>
      </c>
      <c r="M22" s="47"/>
      <c r="N22" s="47"/>
      <c r="O22" s="33">
        <f t="shared" si="1"/>
        <v>3686.4</v>
      </c>
      <c r="P22" s="61" cm="1">
        <f t="array" ref="P22">IFERROR(_xlfn.IFS(I22="Local",(O22/$Q$2),I22="Euro",(O22/$Q$4),I22="USD",(O22)),0)</f>
        <v>3686.4</v>
      </c>
      <c r="Q22" s="3" t="s">
        <v>106</v>
      </c>
    </row>
    <row r="23" spans="1:17" s="9" customFormat="1" ht="25.5" x14ac:dyDescent="0.2">
      <c r="A23" s="3" t="s">
        <v>47</v>
      </c>
      <c r="B23" s="3"/>
      <c r="C23" s="4" t="s">
        <v>64</v>
      </c>
      <c r="D23" s="5">
        <v>17</v>
      </c>
      <c r="E23" s="3"/>
      <c r="F23" s="3" t="s">
        <v>74</v>
      </c>
      <c r="G23" s="6">
        <v>44285</v>
      </c>
      <c r="H23" s="7" t="s">
        <v>56</v>
      </c>
      <c r="I23" s="7" t="s">
        <v>18</v>
      </c>
      <c r="J23" s="47">
        <v>4037.0176000000006</v>
      </c>
      <c r="K23" s="8"/>
      <c r="L23" s="47">
        <v>432.53760000000057</v>
      </c>
      <c r="M23" s="47"/>
      <c r="N23" s="47"/>
      <c r="O23" s="33">
        <f t="shared" si="1"/>
        <v>3604.48</v>
      </c>
      <c r="P23" s="61" cm="1">
        <f t="array" ref="P23">IFERROR(_xlfn.IFS(I23="Local",(O23/$Q$2),I23="Euro",(O23/$Q$4),I23="USD",(O23)),0)</f>
        <v>3604.48</v>
      </c>
      <c r="Q23" s="3" t="s">
        <v>106</v>
      </c>
    </row>
    <row r="24" spans="1:17" s="9" customFormat="1" ht="25.5" x14ac:dyDescent="0.2">
      <c r="A24" s="3" t="s">
        <v>48</v>
      </c>
      <c r="B24" s="3"/>
      <c r="C24" s="4" t="s">
        <v>64</v>
      </c>
      <c r="D24" s="5">
        <v>17</v>
      </c>
      <c r="E24" s="3"/>
      <c r="F24" s="3" t="s">
        <v>75</v>
      </c>
      <c r="G24" s="6">
        <v>44285</v>
      </c>
      <c r="H24" s="7" t="s">
        <v>56</v>
      </c>
      <c r="I24" s="7" t="s">
        <v>18</v>
      </c>
      <c r="J24" s="47">
        <v>5617.920000000001</v>
      </c>
      <c r="K24" s="8"/>
      <c r="L24" s="47">
        <v>601.92000000000098</v>
      </c>
      <c r="M24" s="47"/>
      <c r="N24" s="47"/>
      <c r="O24" s="33">
        <f t="shared" si="1"/>
        <v>5016</v>
      </c>
      <c r="P24" s="61" cm="1">
        <f t="array" ref="P24">IFERROR(_xlfn.IFS(I24="Local",(O24/$Q$2),I24="Euro",(O24/$Q$4),I24="USD",(O24)),0)</f>
        <v>5016</v>
      </c>
      <c r="Q24" s="3" t="s">
        <v>106</v>
      </c>
    </row>
    <row r="25" spans="1:17" s="9" customFormat="1" ht="25.5" x14ac:dyDescent="0.2">
      <c r="A25" s="3" t="s">
        <v>49</v>
      </c>
      <c r="B25" s="3"/>
      <c r="C25" s="4" t="s">
        <v>64</v>
      </c>
      <c r="D25" s="5">
        <v>17</v>
      </c>
      <c r="E25" s="3"/>
      <c r="F25" s="3" t="s">
        <v>76</v>
      </c>
      <c r="G25" s="6">
        <v>44285</v>
      </c>
      <c r="H25" s="7" t="s">
        <v>56</v>
      </c>
      <c r="I25" s="7" t="s">
        <v>18</v>
      </c>
      <c r="J25" s="47">
        <v>4620.112000000001</v>
      </c>
      <c r="K25" s="8"/>
      <c r="L25" s="47">
        <v>495.01200000000063</v>
      </c>
      <c r="M25" s="47"/>
      <c r="N25" s="47"/>
      <c r="O25" s="33">
        <f t="shared" si="1"/>
        <v>4125.1000000000004</v>
      </c>
      <c r="P25" s="61" cm="1">
        <f t="array" ref="P25">IFERROR(_xlfn.IFS(I25="Local",(O25/$Q$2),I25="Euro",(O25/$Q$4),I25="USD",(O25)),0)</f>
        <v>4125.1000000000004</v>
      </c>
      <c r="Q25" s="3" t="s">
        <v>106</v>
      </c>
    </row>
    <row r="26" spans="1:17" s="9" customFormat="1" ht="25.5" x14ac:dyDescent="0.2">
      <c r="A26" s="3" t="s">
        <v>50</v>
      </c>
      <c r="B26" s="3"/>
      <c r="C26" s="4" t="s">
        <v>64</v>
      </c>
      <c r="D26" s="5">
        <v>17</v>
      </c>
      <c r="E26" s="3"/>
      <c r="F26" s="3" t="s">
        <v>77</v>
      </c>
      <c r="G26" s="6">
        <v>44285</v>
      </c>
      <c r="H26" s="7" t="s">
        <v>56</v>
      </c>
      <c r="I26" s="7" t="s">
        <v>18</v>
      </c>
      <c r="J26" s="47">
        <v>2751.7952000000005</v>
      </c>
      <c r="K26" s="8"/>
      <c r="L26" s="47">
        <v>294.83520000000044</v>
      </c>
      <c r="M26" s="47"/>
      <c r="N26" s="47"/>
      <c r="O26" s="33">
        <f t="shared" si="1"/>
        <v>2456.96</v>
      </c>
      <c r="P26" s="61" cm="1">
        <f t="array" ref="P26">IFERROR(_xlfn.IFS(I26="Local",(O26/$Q$2),I26="Euro",(O26/$Q$4),I26="USD",(O26)),0)</f>
        <v>2456.96</v>
      </c>
      <c r="Q26" s="3" t="s">
        <v>106</v>
      </c>
    </row>
    <row r="27" spans="1:17" s="9" customFormat="1" ht="25.5" x14ac:dyDescent="0.2">
      <c r="A27" s="3" t="s">
        <v>51</v>
      </c>
      <c r="B27" s="3"/>
      <c r="C27" s="4" t="s">
        <v>64</v>
      </c>
      <c r="D27" s="5">
        <v>17</v>
      </c>
      <c r="E27" s="3"/>
      <c r="F27" s="3" t="s">
        <v>78</v>
      </c>
      <c r="G27" s="6">
        <v>44285</v>
      </c>
      <c r="H27" s="7" t="s">
        <v>56</v>
      </c>
      <c r="I27" s="7" t="s">
        <v>18</v>
      </c>
      <c r="J27" s="47">
        <v>2751.7952000000005</v>
      </c>
      <c r="K27" s="8"/>
      <c r="L27" s="47">
        <v>294.83520000000044</v>
      </c>
      <c r="M27" s="47"/>
      <c r="N27" s="47"/>
      <c r="O27" s="33">
        <f t="shared" si="1"/>
        <v>2456.96</v>
      </c>
      <c r="P27" s="61" cm="1">
        <f t="array" ref="P27">IFERROR(_xlfn.IFS(I27="Local",(O27/$Q$2),I27="Euro",(O27/$Q$4),I27="USD",(O27)),0)</f>
        <v>2456.96</v>
      </c>
      <c r="Q27" s="3" t="s">
        <v>106</v>
      </c>
    </row>
    <row r="28" spans="1:17" s="9" customFormat="1" ht="12.75" x14ac:dyDescent="0.2">
      <c r="A28" s="3" t="s">
        <v>52</v>
      </c>
      <c r="B28" s="3"/>
      <c r="C28" s="4" t="s">
        <v>58</v>
      </c>
      <c r="D28" s="5">
        <v>43</v>
      </c>
      <c r="E28" s="3"/>
      <c r="F28" s="3" t="s">
        <v>79</v>
      </c>
      <c r="G28" s="6">
        <v>44286</v>
      </c>
      <c r="H28" s="7" t="s">
        <v>56</v>
      </c>
      <c r="I28" s="7" t="s">
        <v>18</v>
      </c>
      <c r="J28" s="47">
        <v>5607.4368000000013</v>
      </c>
      <c r="K28" s="8"/>
      <c r="L28" s="47">
        <v>600.79680000000099</v>
      </c>
      <c r="M28" s="47"/>
      <c r="N28" s="47"/>
      <c r="O28" s="33">
        <f t="shared" si="1"/>
        <v>5006.6400000000003</v>
      </c>
      <c r="P28" s="61" cm="1">
        <f t="array" ref="P28">IFERROR(_xlfn.IFS(I28="Local",(O28/$Q$2),I28="Euro",(O28/$Q$4),I28="USD",(O28)),0)</f>
        <v>5006.6400000000003</v>
      </c>
      <c r="Q28" s="3" t="s">
        <v>106</v>
      </c>
    </row>
    <row r="29" spans="1:17" s="9" customFormat="1" ht="12.75" x14ac:dyDescent="0.2">
      <c r="A29" s="3" t="s">
        <v>53</v>
      </c>
      <c r="B29" s="3"/>
      <c r="C29" s="4" t="s">
        <v>58</v>
      </c>
      <c r="D29" s="5">
        <v>400</v>
      </c>
      <c r="E29" s="3"/>
      <c r="F29" s="3" t="s">
        <v>80</v>
      </c>
      <c r="G29" s="6">
        <v>44286</v>
      </c>
      <c r="H29" s="7" t="s">
        <v>56</v>
      </c>
      <c r="I29" s="7" t="s">
        <v>18</v>
      </c>
      <c r="J29" s="47">
        <v>4078.3232000000007</v>
      </c>
      <c r="K29" s="8"/>
      <c r="L29" s="47">
        <v>436.9632000000006</v>
      </c>
      <c r="M29" s="47"/>
      <c r="N29" s="47"/>
      <c r="O29" s="33">
        <f t="shared" si="1"/>
        <v>3641.36</v>
      </c>
      <c r="P29" s="61" cm="1">
        <f t="array" ref="P29">IFERROR(_xlfn.IFS(I29="Local",(O29/$Q$2),I29="Euro",(O29/$Q$4),I29="USD",(O29)),0)</f>
        <v>3641.36</v>
      </c>
      <c r="Q29" s="3" t="s">
        <v>106</v>
      </c>
    </row>
    <row r="30" spans="1:17" s="9" customFormat="1" ht="12.75" x14ac:dyDescent="0.2">
      <c r="A30" s="3" t="s">
        <v>102</v>
      </c>
      <c r="B30" s="3"/>
      <c r="C30" s="4" t="s">
        <v>58</v>
      </c>
      <c r="D30" s="5">
        <v>43</v>
      </c>
      <c r="E30" s="3"/>
      <c r="F30" s="3" t="s">
        <v>81</v>
      </c>
      <c r="G30" s="6">
        <v>44286</v>
      </c>
      <c r="H30" s="7" t="s">
        <v>56</v>
      </c>
      <c r="I30" s="7" t="s">
        <v>18</v>
      </c>
      <c r="J30" s="47">
        <v>3837.2096000000001</v>
      </c>
      <c r="K30" s="8"/>
      <c r="L30" s="47">
        <v>411.12960000000021</v>
      </c>
      <c r="M30" s="47"/>
      <c r="N30" s="47"/>
      <c r="O30" s="33">
        <f t="shared" si="1"/>
        <v>3426.08</v>
      </c>
      <c r="P30" s="61" cm="1">
        <f t="array" ref="P30">IFERROR(_xlfn.IFS(I30="Local",(O30/$Q$2),I30="Euro",(O30/$Q$4),I30="USD",(O30)),0)</f>
        <v>3426.08</v>
      </c>
      <c r="Q30" s="3" t="s">
        <v>106</v>
      </c>
    </row>
    <row r="31" spans="1:17" s="9" customFormat="1" ht="25.5" x14ac:dyDescent="0.2">
      <c r="A31" s="3" t="s">
        <v>103</v>
      </c>
      <c r="B31" s="3"/>
      <c r="C31" s="4" t="s">
        <v>64</v>
      </c>
      <c r="D31" s="5">
        <v>17</v>
      </c>
      <c r="E31" s="3"/>
      <c r="F31" s="3" t="s">
        <v>82</v>
      </c>
      <c r="G31" s="6">
        <v>44285</v>
      </c>
      <c r="H31" s="7" t="s">
        <v>56</v>
      </c>
      <c r="I31" s="7" t="s">
        <v>18</v>
      </c>
      <c r="J31" s="47">
        <v>6254.6176000000005</v>
      </c>
      <c r="K31" s="8"/>
      <c r="L31" s="47">
        <v>670.13760000000093</v>
      </c>
      <c r="M31" s="47"/>
      <c r="N31" s="47"/>
      <c r="O31" s="33">
        <f t="shared" si="1"/>
        <v>5584.48</v>
      </c>
      <c r="P31" s="61" cm="1">
        <f t="array" ref="P31">IFERROR(_xlfn.IFS(I31="Local",(O31/$Q$2),I31="Euro",(O31/$Q$4),I31="USD",(O31)),0)</f>
        <v>5584.48</v>
      </c>
      <c r="Q31" s="3" t="s">
        <v>106</v>
      </c>
    </row>
    <row r="32" spans="1:17" s="9" customFormat="1" ht="25.5" x14ac:dyDescent="0.2">
      <c r="A32" s="3" t="s">
        <v>104</v>
      </c>
      <c r="B32" s="3"/>
      <c r="C32" s="4" t="s">
        <v>54</v>
      </c>
      <c r="D32" s="5">
        <v>16</v>
      </c>
      <c r="E32" s="3"/>
      <c r="F32" s="3" t="s">
        <v>83</v>
      </c>
      <c r="G32" s="6">
        <v>44285</v>
      </c>
      <c r="H32" s="7" t="s">
        <v>56</v>
      </c>
      <c r="I32" s="7" t="s">
        <v>18</v>
      </c>
      <c r="J32" s="47">
        <v>3157.0560000000005</v>
      </c>
      <c r="K32" s="8"/>
      <c r="L32" s="47">
        <v>338.25600000000031</v>
      </c>
      <c r="M32" s="47"/>
      <c r="N32" s="47"/>
      <c r="O32" s="33">
        <f t="shared" si="1"/>
        <v>2818.8</v>
      </c>
      <c r="P32" s="61" cm="1">
        <f t="array" ref="P32">IFERROR(_xlfn.IFS(I32="Local",(O32/$Q$2),I32="Euro",(O32/$Q$4),I32="USD",(O32)),0)</f>
        <v>2818.8</v>
      </c>
      <c r="Q32" s="3" t="s">
        <v>106</v>
      </c>
    </row>
    <row r="34" spans="1:18" s="9" customFormat="1" x14ac:dyDescent="0.25">
      <c r="A34" s="67" t="s">
        <v>9</v>
      </c>
      <c r="B34" s="14"/>
      <c r="C34" s="15"/>
      <c r="D34" s="15"/>
      <c r="E34" s="15"/>
      <c r="F34" s="15"/>
      <c r="G34" s="15"/>
      <c r="H34" s="15"/>
      <c r="I34" s="15"/>
      <c r="J34" s="48"/>
      <c r="K34" s="16"/>
      <c r="L34" s="48"/>
      <c r="M34" s="48"/>
      <c r="N34" s="48"/>
      <c r="O34" s="48"/>
      <c r="P34" s="61">
        <f>SUM(P9:P32)</f>
        <v>96487.790000000023</v>
      </c>
      <c r="Q34" s="31"/>
      <c r="R34" s="12"/>
    </row>
    <row r="35" spans="1:18" x14ac:dyDescent="0.25">
      <c r="J35"/>
      <c r="L35"/>
      <c r="M35"/>
      <c r="N35"/>
      <c r="O35"/>
      <c r="P35"/>
    </row>
    <row r="36" spans="1:18" s="40" customFormat="1" x14ac:dyDescent="0.25">
      <c r="A36" s="39" t="s">
        <v>14</v>
      </c>
      <c r="B36" s="39"/>
      <c r="J36" s="44"/>
      <c r="L36" s="44"/>
      <c r="M36" s="44"/>
      <c r="N36" s="44"/>
      <c r="O36" s="44"/>
      <c r="P36" s="59"/>
    </row>
    <row r="37" spans="1:18" x14ac:dyDescent="0.25">
      <c r="A37" s="34" t="s">
        <v>28</v>
      </c>
      <c r="B37" s="34"/>
      <c r="C37" s="35"/>
      <c r="D37" s="35"/>
      <c r="E37" s="35"/>
      <c r="F37" s="35"/>
      <c r="G37" s="35"/>
      <c r="H37" s="35"/>
      <c r="I37" s="35"/>
      <c r="J37" s="49"/>
      <c r="K37" s="35"/>
      <c r="L37" s="49"/>
      <c r="M37" s="49"/>
      <c r="N37" s="49"/>
      <c r="O37" s="74" t="s">
        <v>15</v>
      </c>
      <c r="P37" s="74"/>
      <c r="Q37" s="35"/>
    </row>
    <row r="38" spans="1:18" ht="75" x14ac:dyDescent="0.25">
      <c r="A38" s="17" t="s">
        <v>16</v>
      </c>
      <c r="B38" s="17"/>
      <c r="C38" s="17" t="s">
        <v>0</v>
      </c>
      <c r="D38" s="17" t="s">
        <v>1</v>
      </c>
      <c r="E38" s="17"/>
      <c r="F38" s="17" t="s">
        <v>10</v>
      </c>
      <c r="G38" s="17" t="s">
        <v>3</v>
      </c>
      <c r="H38" s="17" t="s">
        <v>4</v>
      </c>
      <c r="I38" s="69" t="s">
        <v>17</v>
      </c>
      <c r="J38" s="50" t="s">
        <v>23</v>
      </c>
      <c r="K38" s="18"/>
      <c r="L38" s="50" t="s">
        <v>5</v>
      </c>
      <c r="M38" s="56" t="s">
        <v>12</v>
      </c>
      <c r="N38" s="56" t="s">
        <v>13</v>
      </c>
      <c r="O38" s="57" t="s">
        <v>24</v>
      </c>
      <c r="P38" s="62" t="s">
        <v>21</v>
      </c>
      <c r="Q38" s="19" t="s">
        <v>8</v>
      </c>
    </row>
    <row r="39" spans="1:18" ht="12.75" customHeight="1" x14ac:dyDescent="0.25">
      <c r="A39" s="3" t="s">
        <v>84</v>
      </c>
      <c r="B39" s="3"/>
      <c r="C39" s="3" t="s">
        <v>54</v>
      </c>
      <c r="D39" s="13">
        <v>16</v>
      </c>
      <c r="E39" s="3"/>
      <c r="F39" s="20"/>
      <c r="G39" s="20"/>
      <c r="H39" s="21" t="s">
        <v>56</v>
      </c>
      <c r="I39" s="7" t="s">
        <v>18</v>
      </c>
      <c r="J39" s="51">
        <v>1335.2976000000001</v>
      </c>
      <c r="K39" s="22"/>
      <c r="L39" s="51">
        <v>143.06760000000008</v>
      </c>
      <c r="M39" s="47"/>
      <c r="N39" s="47"/>
      <c r="O39" s="32">
        <f>J39-SUM(L39:N39)</f>
        <v>1192.23</v>
      </c>
      <c r="P39" s="63" cm="1">
        <f t="array" ref="P39">IFERROR(_xlfn.IFS(I39="Local",(O39/$Q$2),I39="Euro",(O39/$Q$4),I39="USD",(O39)),0)</f>
        <v>1192.23</v>
      </c>
      <c r="Q39" s="23" t="s">
        <v>106</v>
      </c>
    </row>
    <row r="40" spans="1:18" ht="12.75" customHeight="1" x14ac:dyDescent="0.25">
      <c r="A40" s="3" t="s">
        <v>85</v>
      </c>
      <c r="B40" s="3"/>
      <c r="C40" s="3" t="s">
        <v>54</v>
      </c>
      <c r="D40" s="13">
        <v>16</v>
      </c>
      <c r="E40" s="3"/>
      <c r="F40" s="20"/>
      <c r="G40" s="20"/>
      <c r="H40" s="21" t="s">
        <v>56</v>
      </c>
      <c r="I40" s="7" t="s">
        <v>18</v>
      </c>
      <c r="J40" s="51">
        <v>4924.0240000000003</v>
      </c>
      <c r="K40" s="22"/>
      <c r="L40" s="51">
        <v>527.57400000000052</v>
      </c>
      <c r="M40" s="47"/>
      <c r="N40" s="47"/>
      <c r="O40" s="32">
        <f t="shared" ref="O40:O54" si="2">J40-SUM(L40:N40)</f>
        <v>4396.45</v>
      </c>
      <c r="P40" s="63" cm="1">
        <f t="array" ref="P40">IFERROR(_xlfn.IFS(I40="Local",(O40/$Q$2),I40="Euro",(O40/$Q$4),I40="USD",(O40)),0)</f>
        <v>4396.45</v>
      </c>
      <c r="Q40" s="23" t="s">
        <v>106</v>
      </c>
    </row>
    <row r="41" spans="1:18" ht="12.75" customHeight="1" x14ac:dyDescent="0.25">
      <c r="A41" s="3" t="s">
        <v>86</v>
      </c>
      <c r="B41" s="3"/>
      <c r="C41" s="3" t="s">
        <v>54</v>
      </c>
      <c r="D41" s="13">
        <v>16</v>
      </c>
      <c r="E41" s="3"/>
      <c r="F41" s="20"/>
      <c r="G41" s="20"/>
      <c r="H41" s="21" t="s">
        <v>56</v>
      </c>
      <c r="I41" s="7" t="s">
        <v>18</v>
      </c>
      <c r="J41" s="51">
        <v>3700.8608000000004</v>
      </c>
      <c r="K41" s="22"/>
      <c r="L41" s="51">
        <v>396.52080000000024</v>
      </c>
      <c r="M41" s="47"/>
      <c r="N41" s="47"/>
      <c r="O41" s="32">
        <f t="shared" si="2"/>
        <v>3304.34</v>
      </c>
      <c r="P41" s="63" cm="1">
        <f t="array" ref="P41">IFERROR(_xlfn.IFS(I41="Local",(O41/$Q$2),I41="Euro",(O41/$Q$4),I41="USD",(O41)),0)</f>
        <v>3304.34</v>
      </c>
      <c r="Q41" s="23" t="s">
        <v>106</v>
      </c>
    </row>
    <row r="42" spans="1:18" ht="12.75" customHeight="1" x14ac:dyDescent="0.25">
      <c r="A42" s="3" t="s">
        <v>87</v>
      </c>
      <c r="B42" s="3"/>
      <c r="C42" s="3" t="s">
        <v>64</v>
      </c>
      <c r="D42" s="13">
        <v>17</v>
      </c>
      <c r="E42" s="3"/>
      <c r="F42" s="20"/>
      <c r="G42" s="20"/>
      <c r="H42" s="21" t="s">
        <v>56</v>
      </c>
      <c r="I42" s="7" t="s">
        <v>18</v>
      </c>
      <c r="J42" s="51">
        <v>4220.5184000000008</v>
      </c>
      <c r="K42" s="22"/>
      <c r="L42" s="51">
        <v>452.19840000000067</v>
      </c>
      <c r="M42" s="47"/>
      <c r="N42" s="47"/>
      <c r="O42" s="32">
        <f t="shared" si="2"/>
        <v>3768.32</v>
      </c>
      <c r="P42" s="63" cm="1">
        <f t="array" ref="P42">IFERROR(_xlfn.IFS(I42="Local",(O42/$Q$2),I42="Euro",(O42/$Q$4),I42="USD",(O42)),0)</f>
        <v>3768.32</v>
      </c>
      <c r="Q42" s="23" t="s">
        <v>106</v>
      </c>
    </row>
    <row r="43" spans="1:18" ht="12.75" customHeight="1" x14ac:dyDescent="0.25">
      <c r="A43" s="3" t="s">
        <v>88</v>
      </c>
      <c r="B43" s="3"/>
      <c r="C43" s="3" t="s">
        <v>66</v>
      </c>
      <c r="D43" s="13">
        <v>443</v>
      </c>
      <c r="E43" s="3"/>
      <c r="F43" s="20"/>
      <c r="G43" s="20"/>
      <c r="H43" s="21" t="s">
        <v>56</v>
      </c>
      <c r="I43" s="7" t="s">
        <v>18</v>
      </c>
      <c r="J43" s="51">
        <v>4395.7760000000007</v>
      </c>
      <c r="K43" s="22"/>
      <c r="L43" s="51">
        <v>470.97600000000057</v>
      </c>
      <c r="M43" s="47"/>
      <c r="N43" s="47"/>
      <c r="O43" s="32">
        <f t="shared" si="2"/>
        <v>3924.8</v>
      </c>
      <c r="P43" s="63" cm="1">
        <f t="array" ref="P43">IFERROR(_xlfn.IFS(I43="Local",(O43/$Q$2),I43="Euro",(O43/$Q$4),I43="USD",(O43)),0)</f>
        <v>3924.8</v>
      </c>
      <c r="Q43" s="23" t="s">
        <v>106</v>
      </c>
    </row>
    <row r="44" spans="1:18" ht="12.75" customHeight="1" x14ac:dyDescent="0.25">
      <c r="A44" s="3" t="s">
        <v>89</v>
      </c>
      <c r="B44" s="3"/>
      <c r="C44" s="3" t="s">
        <v>66</v>
      </c>
      <c r="D44" s="13">
        <v>443</v>
      </c>
      <c r="E44" s="3"/>
      <c r="F44" s="20"/>
      <c r="G44" s="20"/>
      <c r="H44" s="21" t="s">
        <v>56</v>
      </c>
      <c r="I44" s="7" t="s">
        <v>18</v>
      </c>
      <c r="J44" s="51">
        <v>4395.7760000000007</v>
      </c>
      <c r="K44" s="22"/>
      <c r="L44" s="51">
        <v>470.97600000000057</v>
      </c>
      <c r="M44" s="47"/>
      <c r="N44" s="47"/>
      <c r="O44" s="32">
        <f t="shared" si="2"/>
        <v>3924.8</v>
      </c>
      <c r="P44" s="63" cm="1">
        <f t="array" ref="P44">IFERROR(_xlfn.IFS(I44="Local",(O44/$Q$2),I44="Euro",(O44/$Q$4),I44="USD",(O44)),0)</f>
        <v>3924.8</v>
      </c>
      <c r="Q44" s="23" t="s">
        <v>106</v>
      </c>
    </row>
    <row r="45" spans="1:18" ht="12.75" customHeight="1" x14ac:dyDescent="0.25">
      <c r="A45" s="3" t="s">
        <v>90</v>
      </c>
      <c r="B45" s="3"/>
      <c r="C45" s="3" t="s">
        <v>66</v>
      </c>
      <c r="D45" s="13">
        <v>443</v>
      </c>
      <c r="E45" s="21"/>
      <c r="F45" s="20"/>
      <c r="G45" s="20"/>
      <c r="H45" s="21" t="s">
        <v>56</v>
      </c>
      <c r="I45" s="7" t="s">
        <v>18</v>
      </c>
      <c r="J45" s="51">
        <v>4245.9648000000007</v>
      </c>
      <c r="K45" s="22"/>
      <c r="L45" s="51">
        <v>454.92480000000069</v>
      </c>
      <c r="M45" s="47"/>
      <c r="N45" s="47"/>
      <c r="O45" s="32">
        <f t="shared" si="2"/>
        <v>3791.04</v>
      </c>
      <c r="P45" s="63" cm="1">
        <f t="array" ref="P45">IFERROR(_xlfn.IFS(I45="Local",(O45/$Q$2),I45="Euro",(O45/$Q$4),I45="USD",(O45)),0)</f>
        <v>3791.04</v>
      </c>
      <c r="Q45" s="23" t="s">
        <v>106</v>
      </c>
    </row>
    <row r="46" spans="1:18" ht="12.75" customHeight="1" x14ac:dyDescent="0.25">
      <c r="A46" s="3" t="s">
        <v>91</v>
      </c>
      <c r="B46" s="3"/>
      <c r="C46" s="10" t="s">
        <v>66</v>
      </c>
      <c r="D46" s="11">
        <v>443</v>
      </c>
      <c r="E46" s="3"/>
      <c r="F46" s="20"/>
      <c r="G46" s="20"/>
      <c r="H46" s="21" t="s">
        <v>56</v>
      </c>
      <c r="I46" s="7" t="s">
        <v>18</v>
      </c>
      <c r="J46" s="52">
        <v>3159.8336000000004</v>
      </c>
      <c r="K46" s="22"/>
      <c r="L46" s="51">
        <v>338.55360000000019</v>
      </c>
      <c r="M46" s="47"/>
      <c r="N46" s="47"/>
      <c r="O46" s="32">
        <f t="shared" si="2"/>
        <v>2821.28</v>
      </c>
      <c r="P46" s="63" cm="1">
        <f t="array" ref="P46">IFERROR(_xlfn.IFS(I46="Local",(O46/$Q$2),I46="Euro",(O46/$Q$4),I46="USD",(O46)),0)</f>
        <v>2821.28</v>
      </c>
      <c r="Q46" s="23" t="s">
        <v>106</v>
      </c>
    </row>
    <row r="47" spans="1:18" ht="12.75" customHeight="1" x14ac:dyDescent="0.25">
      <c r="A47" s="3" t="s">
        <v>92</v>
      </c>
      <c r="B47" s="3"/>
      <c r="C47" s="3" t="s">
        <v>66</v>
      </c>
      <c r="D47" s="5">
        <v>443</v>
      </c>
      <c r="E47" s="3"/>
      <c r="F47" s="20"/>
      <c r="G47" s="20"/>
      <c r="H47" s="21" t="s">
        <v>56</v>
      </c>
      <c r="I47" s="7" t="s">
        <v>18</v>
      </c>
      <c r="J47" s="51">
        <v>3159.8336000000004</v>
      </c>
      <c r="K47" s="22"/>
      <c r="L47" s="51">
        <v>338.55360000000019</v>
      </c>
      <c r="M47" s="47"/>
      <c r="N47" s="47"/>
      <c r="O47" s="32">
        <f t="shared" si="2"/>
        <v>2821.28</v>
      </c>
      <c r="P47" s="63" cm="1">
        <f t="array" ref="P47">IFERROR(_xlfn.IFS(I47="Local",(O47/$Q$2),I47="Euro",(O47/$Q$4),I47="USD",(O47)),0)</f>
        <v>2821.28</v>
      </c>
      <c r="Q47" s="23" t="s">
        <v>106</v>
      </c>
    </row>
    <row r="48" spans="1:18" ht="12.75" customHeight="1" x14ac:dyDescent="0.25">
      <c r="A48" s="3" t="s">
        <v>93</v>
      </c>
      <c r="B48" s="3"/>
      <c r="C48" s="3" t="s">
        <v>66</v>
      </c>
      <c r="D48" s="5">
        <v>443</v>
      </c>
      <c r="E48" s="3"/>
      <c r="F48" s="20"/>
      <c r="G48" s="20"/>
      <c r="H48" s="21" t="s">
        <v>56</v>
      </c>
      <c r="I48" s="7" t="s">
        <v>18</v>
      </c>
      <c r="J48" s="51">
        <v>4595.5839999999998</v>
      </c>
      <c r="K48" s="22"/>
      <c r="L48" s="51">
        <v>492.38400000000001</v>
      </c>
      <c r="M48" s="47"/>
      <c r="N48" s="47"/>
      <c r="O48" s="32">
        <f t="shared" si="2"/>
        <v>4103.2</v>
      </c>
      <c r="P48" s="63" cm="1">
        <f t="array" ref="P48">IFERROR(_xlfn.IFS(I48="Local",(O48/$Q$2),I48="Euro",(O48/$Q$4),I48="USD",(O48)),0)</f>
        <v>4103.2</v>
      </c>
      <c r="Q48" s="24" t="s">
        <v>106</v>
      </c>
    </row>
    <row r="49" spans="1:17" ht="12.6" customHeight="1" x14ac:dyDescent="0.25">
      <c r="A49" s="3" t="s">
        <v>94</v>
      </c>
      <c r="B49" s="3"/>
      <c r="C49" s="10" t="s">
        <v>66</v>
      </c>
      <c r="D49" s="25">
        <v>443</v>
      </c>
      <c r="E49" s="3"/>
      <c r="F49" s="20"/>
      <c r="G49" s="20"/>
      <c r="H49" s="21" t="s">
        <v>56</v>
      </c>
      <c r="I49" s="7" t="s">
        <v>18</v>
      </c>
      <c r="J49" s="51">
        <v>3995.6224000000002</v>
      </c>
      <c r="K49" s="22"/>
      <c r="L49" s="51">
        <v>428.10240000000022</v>
      </c>
      <c r="M49" s="47"/>
      <c r="N49" s="47"/>
      <c r="O49" s="32">
        <f t="shared" ref="O49" si="3">J49-SUM(L49:N49)</f>
        <v>3567.52</v>
      </c>
      <c r="P49" s="63" cm="1">
        <f t="array" ref="P49">IFERROR(_xlfn.IFS(I49="Local",(O49/$Q$2),I49="Euro",(O49/$Q$4),I49="USD",(O49)),0)</f>
        <v>3567.52</v>
      </c>
      <c r="Q49" s="24" t="s">
        <v>106</v>
      </c>
    </row>
    <row r="50" spans="1:17" ht="12.6" customHeight="1" x14ac:dyDescent="0.25">
      <c r="A50" s="3" t="s">
        <v>95</v>
      </c>
      <c r="B50" s="3"/>
      <c r="C50" s="10" t="s">
        <v>66</v>
      </c>
      <c r="D50" s="25">
        <v>443</v>
      </c>
      <c r="E50" s="3"/>
      <c r="F50" s="20"/>
      <c r="G50" s="20"/>
      <c r="H50" s="21" t="s">
        <v>56</v>
      </c>
      <c r="I50" s="7" t="s">
        <v>18</v>
      </c>
      <c r="J50" s="51">
        <v>3159.8336000000004</v>
      </c>
      <c r="K50" s="22"/>
      <c r="L50" s="51">
        <v>338.55360000000019</v>
      </c>
      <c r="M50" s="47"/>
      <c r="N50" s="47"/>
      <c r="O50" s="32">
        <f t="shared" si="2"/>
        <v>2821.28</v>
      </c>
      <c r="P50" s="63" cm="1">
        <f t="array" ref="P50">IFERROR(_xlfn.IFS(I50="Local",(O50/$Q$2),I50="Euro",(O50/$Q$4),I50="USD",(O50)),0)</f>
        <v>2821.28</v>
      </c>
      <c r="Q50" s="24" t="s">
        <v>106</v>
      </c>
    </row>
    <row r="51" spans="1:17" ht="12.75" customHeight="1" x14ac:dyDescent="0.25">
      <c r="A51" s="3" t="s">
        <v>96</v>
      </c>
      <c r="B51" s="3"/>
      <c r="C51" s="10" t="s">
        <v>66</v>
      </c>
      <c r="D51" s="25">
        <v>443</v>
      </c>
      <c r="E51" s="3"/>
      <c r="F51" s="20"/>
      <c r="G51" s="20"/>
      <c r="H51" s="21" t="s">
        <v>56</v>
      </c>
      <c r="I51" s="7" t="s">
        <v>18</v>
      </c>
      <c r="J51" s="51">
        <v>4360.2944000000007</v>
      </c>
      <c r="K51" s="22"/>
      <c r="L51" s="51">
        <v>467.17440000000079</v>
      </c>
      <c r="M51" s="47"/>
      <c r="N51" s="47"/>
      <c r="O51" s="32">
        <f t="shared" si="2"/>
        <v>3893.12</v>
      </c>
      <c r="P51" s="63" cm="1">
        <f t="array" ref="P51">IFERROR(_xlfn.IFS(I51="Local",(O51/$Q$2),I51="Euro",(O51/$Q$4),I51="USD",(O51)),0)</f>
        <v>3893.12</v>
      </c>
      <c r="Q51" s="24" t="s">
        <v>106</v>
      </c>
    </row>
    <row r="52" spans="1:17" ht="12.75" customHeight="1" x14ac:dyDescent="0.25">
      <c r="A52" s="3" t="s">
        <v>97</v>
      </c>
      <c r="B52" s="3"/>
      <c r="C52" s="10" t="s">
        <v>66</v>
      </c>
      <c r="D52" s="25">
        <v>443</v>
      </c>
      <c r="E52" s="3"/>
      <c r="F52" s="20"/>
      <c r="G52" s="20"/>
      <c r="H52" s="21" t="s">
        <v>56</v>
      </c>
      <c r="I52" s="7" t="s">
        <v>18</v>
      </c>
      <c r="J52" s="51">
        <v>2871.6800000000003</v>
      </c>
      <c r="K52" s="22"/>
      <c r="L52" s="51">
        <v>307.68000000000029</v>
      </c>
      <c r="M52" s="47"/>
      <c r="N52" s="47"/>
      <c r="O52" s="32">
        <f t="shared" si="2"/>
        <v>2564</v>
      </c>
      <c r="P52" s="63" cm="1">
        <f t="array" ref="P52">IFERROR(_xlfn.IFS(I52="Local",(O52/$Q$2),I52="Euro",(O52/$Q$4),I52="USD",(O52)),0)</f>
        <v>2564</v>
      </c>
      <c r="Q52" s="23" t="s">
        <v>106</v>
      </c>
    </row>
    <row r="53" spans="1:17" ht="12.75" customHeight="1" x14ac:dyDescent="0.25">
      <c r="A53" s="3" t="s">
        <v>98</v>
      </c>
      <c r="B53" s="3"/>
      <c r="C53" s="3" t="s">
        <v>66</v>
      </c>
      <c r="D53" s="5">
        <v>443</v>
      </c>
      <c r="E53" s="3"/>
      <c r="F53" s="20"/>
      <c r="G53" s="20"/>
      <c r="H53" s="21">
        <v>44228</v>
      </c>
      <c r="I53" s="7" t="s">
        <v>18</v>
      </c>
      <c r="J53" s="51">
        <v>6700.8</v>
      </c>
      <c r="K53" s="22"/>
      <c r="L53" s="51">
        <v>0</v>
      </c>
      <c r="M53" s="47"/>
      <c r="N53" s="47"/>
      <c r="O53" s="32">
        <f t="shared" si="2"/>
        <v>6700.8</v>
      </c>
      <c r="P53" s="63" cm="1">
        <f t="array" ref="P53">IFERROR(_xlfn.IFS(I53="Local",(O53/$Q$2),I53="Euro",(O53/$Q$4),I53="USD",(O53)),0)</f>
        <v>6700.8</v>
      </c>
      <c r="Q53" s="23" t="s">
        <v>106</v>
      </c>
    </row>
    <row r="54" spans="1:17" ht="12.75" customHeight="1" x14ac:dyDescent="0.25">
      <c r="A54" s="3" t="s">
        <v>99</v>
      </c>
      <c r="B54" s="3"/>
      <c r="C54" s="10" t="s">
        <v>66</v>
      </c>
      <c r="D54" s="11">
        <v>443</v>
      </c>
      <c r="E54" s="3" t="s">
        <v>67</v>
      </c>
      <c r="F54" s="20"/>
      <c r="G54" s="20"/>
      <c r="H54" s="21" t="s">
        <v>56</v>
      </c>
      <c r="I54" s="7" t="s">
        <v>18</v>
      </c>
      <c r="J54" s="51">
        <v>5775.6</v>
      </c>
      <c r="K54" s="22"/>
      <c r="L54" s="51">
        <v>0</v>
      </c>
      <c r="M54" s="47"/>
      <c r="N54" s="47"/>
      <c r="O54" s="32">
        <f t="shared" si="2"/>
        <v>5775.6</v>
      </c>
      <c r="P54" s="63" cm="1">
        <f t="array" ref="P54">IFERROR(_xlfn.IFS(I54="Local",(O54/$Q$2),I54="Euro",(O54/$Q$4),I54="USD",(O54)),0)</f>
        <v>5775.6</v>
      </c>
      <c r="Q54" s="23" t="s">
        <v>106</v>
      </c>
    </row>
    <row r="55" spans="1:17" ht="13.5" customHeight="1" x14ac:dyDescent="0.25"/>
    <row r="56" spans="1:17" x14ac:dyDescent="0.25">
      <c r="A56" s="26" t="s">
        <v>11</v>
      </c>
      <c r="B56" s="26"/>
      <c r="C56" s="27"/>
      <c r="D56" s="27"/>
      <c r="E56" s="27"/>
      <c r="F56" s="27"/>
      <c r="G56" s="27"/>
      <c r="H56" s="27"/>
      <c r="I56" s="27"/>
      <c r="J56" s="53"/>
      <c r="K56" s="27"/>
      <c r="L56" s="53"/>
      <c r="M56" s="53"/>
      <c r="N56" s="53"/>
      <c r="O56" s="53"/>
      <c r="P56" s="64">
        <f>SUM(P39:P54)</f>
        <v>59370.06</v>
      </c>
      <c r="Q56" s="70" t="s">
        <v>107</v>
      </c>
    </row>
    <row r="57" spans="1:17" x14ac:dyDescent="0.25">
      <c r="P57" s="43"/>
    </row>
    <row r="58" spans="1:17" ht="16.5" thickBot="1" x14ac:dyDescent="0.3">
      <c r="A58" s="28" t="s">
        <v>32</v>
      </c>
      <c r="B58" s="28"/>
      <c r="C58" s="29"/>
      <c r="D58" s="29"/>
      <c r="E58" s="29"/>
      <c r="F58" s="29"/>
      <c r="G58" s="29"/>
      <c r="H58" s="29"/>
      <c r="I58" s="29"/>
      <c r="J58" s="54"/>
      <c r="K58" s="29"/>
      <c r="L58" s="54"/>
      <c r="M58" s="54"/>
      <c r="N58" s="54"/>
      <c r="O58" s="54"/>
      <c r="P58" s="65">
        <f>P56+P34</f>
        <v>155857.85000000003</v>
      </c>
      <c r="Q58" s="30"/>
    </row>
    <row r="59" spans="1:17" ht="15.75" thickTop="1" x14ac:dyDescent="0.25"/>
    <row r="402" spans="9:9" x14ac:dyDescent="0.25">
      <c r="I402" t="s">
        <v>18</v>
      </c>
    </row>
    <row r="403" spans="9:9" x14ac:dyDescent="0.25">
      <c r="I403" t="s">
        <v>19</v>
      </c>
    </row>
    <row r="404" spans="9:9" x14ac:dyDescent="0.25">
      <c r="I404" t="s">
        <v>25</v>
      </c>
    </row>
  </sheetData>
  <mergeCells count="3">
    <mergeCell ref="A6:Q6"/>
    <mergeCell ref="O7:P7"/>
    <mergeCell ref="O37:P37"/>
  </mergeCells>
  <dataValidations count="1">
    <dataValidation type="list" allowBlank="1" showInputMessage="1" showErrorMessage="1" sqref="I9:I32 I39:I54">
      <formula1>$I$402:$I$404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FY21Q2</vt:lpstr>
    </vt:vector>
  </TitlesOfParts>
  <Company>MCC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Patchell, Lisa M (AF/FMD/Contractor)</dc:creator>
  <cp:lastModifiedBy>Josué Ricart</cp:lastModifiedBy>
  <dcterms:created xsi:type="dcterms:W3CDTF">2019-03-21T14:30:45Z</dcterms:created>
  <dcterms:modified xsi:type="dcterms:W3CDTF">2021-12-21T04:56:05Z</dcterms:modified>
</cp:coreProperties>
</file>