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FY20Q4\"/>
    </mc:Choice>
  </mc:AlternateContent>
  <bookViews>
    <workbookView showHorizontalScroll="0" showVerticalScroll="0" showSheetTabs="0" xWindow="0" yWindow="0" windowWidth="20490" windowHeight="7650"/>
  </bookViews>
  <sheets>
    <sheet name="FY20Q4" sheetId="1" r:id="rId1"/>
  </sheets>
  <definedNames>
    <definedName name="_Order1" hidden="1">0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P27" i="1" s="1" a="1"/>
  <c r="P27" i="1" s="1"/>
  <c r="O9" i="1"/>
  <c r="P9" i="1" s="1" a="1"/>
  <c r="P9" i="1" s="1"/>
  <c r="L43" i="1"/>
  <c r="L25" i="1"/>
  <c r="J25" i="1"/>
  <c r="L36" i="1" l="1"/>
  <c r="O26" i="1" l="1"/>
  <c r="P26" i="1" s="1" a="1"/>
  <c r="P26" i="1" s="1"/>
  <c r="L38" i="1"/>
  <c r="L37" i="1"/>
  <c r="O25" i="1"/>
  <c r="P25" i="1" s="1" a="1"/>
  <c r="P25" i="1" s="1"/>
  <c r="O24" i="1"/>
  <c r="P24" i="1" s="1" a="1"/>
  <c r="P24" i="1" s="1"/>
  <c r="O15" i="1"/>
  <c r="P15" i="1" s="1" a="1"/>
  <c r="P15" i="1" s="1"/>
  <c r="O16" i="1"/>
  <c r="P16" i="1" s="1" a="1"/>
  <c r="P16" i="1" s="1"/>
  <c r="O17" i="1"/>
  <c r="P17" i="1" s="1" a="1"/>
  <c r="P17" i="1" s="1"/>
  <c r="O18" i="1"/>
  <c r="P18" i="1" s="1" a="1"/>
  <c r="P18" i="1" s="1"/>
  <c r="O19" i="1"/>
  <c r="P19" i="1" s="1" a="1"/>
  <c r="P19" i="1" s="1"/>
  <c r="O20" i="1"/>
  <c r="P20" i="1" s="1" a="1"/>
  <c r="P20" i="1" s="1"/>
  <c r="O21" i="1"/>
  <c r="P21" i="1" s="1" a="1"/>
  <c r="P21" i="1" s="1"/>
  <c r="O22" i="1"/>
  <c r="P22" i="1" s="1" a="1"/>
  <c r="P22" i="1" s="1"/>
  <c r="O23" i="1"/>
  <c r="P23" i="1" s="1" a="1"/>
  <c r="P23" i="1" s="1"/>
  <c r="O44" i="1" l="1"/>
  <c r="O10" i="1"/>
  <c r="O11" i="1"/>
  <c r="O12" i="1"/>
  <c r="P12" i="1" s="1" a="1"/>
  <c r="O13" i="1"/>
  <c r="O14" i="1"/>
  <c r="P14" i="1" s="1" a="1"/>
  <c r="P11" i="1" a="1"/>
  <c r="P44" i="1" a="1"/>
  <c r="P10" i="1" a="1"/>
  <c r="P13" i="1" a="1"/>
  <c r="P44" i="1" l="1"/>
  <c r="P13" i="1"/>
  <c r="P14" i="1"/>
  <c r="P12" i="1"/>
  <c r="P11" i="1"/>
  <c r="P10" i="1"/>
  <c r="O34" i="1"/>
  <c r="P34" i="1" a="1"/>
  <c r="P29" i="1" l="1"/>
  <c r="P34" i="1"/>
  <c r="O45" i="1"/>
  <c r="O43" i="1"/>
  <c r="P43" i="1" s="1" a="1"/>
  <c r="O42" i="1"/>
  <c r="P42" i="1" s="1" a="1"/>
  <c r="O41" i="1"/>
  <c r="O40" i="1"/>
  <c r="P40" i="1" s="1" a="1"/>
  <c r="O39" i="1"/>
  <c r="P39" i="1" s="1" a="1"/>
  <c r="O38" i="1"/>
  <c r="P38" i="1" s="1" a="1"/>
  <c r="O37" i="1"/>
  <c r="O36" i="1"/>
  <c r="O35" i="1"/>
  <c r="P35" i="1" s="1" a="1"/>
  <c r="P45" i="1" a="1"/>
  <c r="P37" i="1" a="1"/>
  <c r="P36" i="1" a="1"/>
  <c r="P41" i="1" a="1"/>
  <c r="P43" i="1" l="1"/>
  <c r="P45" i="1"/>
  <c r="P42" i="1"/>
  <c r="P41" i="1"/>
  <c r="P39" i="1"/>
  <c r="P40" i="1"/>
  <c r="P38" i="1"/>
  <c r="P37" i="1"/>
  <c r="P36" i="1"/>
  <c r="P35" i="1"/>
  <c r="P47" i="1" l="1"/>
  <c r="P49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<sst xmlns="http://schemas.openxmlformats.org/spreadsheetml/2006/main" count="243" uniqueCount="92">
  <si>
    <t xml:space="preserve">Project </t>
  </si>
  <si>
    <t>Activity</t>
  </si>
  <si>
    <t>Invoice Number</t>
  </si>
  <si>
    <t>Invoice Date</t>
  </si>
  <si>
    <t>Period of Performance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</si>
  <si>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</si>
  <si>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</si>
  <si>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</si>
  <si>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</si>
  <si>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</si>
  <si>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</si>
  <si>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</si>
  <si>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</si>
  <si>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</si>
  <si>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</si>
  <si>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Formula - Do Not Modify</t>
  </si>
  <si>
    <t>Document Management Number</t>
  </si>
  <si>
    <t>Currency Type
(USD or Local)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</si>
  <si>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September 30, 2020</t>
    </r>
  </si>
  <si>
    <t>Total Grant Accrual Estimate as of September 30, 2020</t>
  </si>
  <si>
    <t>USD</t>
  </si>
  <si>
    <t>Local</t>
  </si>
  <si>
    <t>Section 1: In House Invoices - Work completed and invoiced but not yet paid as of September 30, 2020</t>
  </si>
  <si>
    <t>Section 2: Work completed and not invoiced as of September 30, 2020</t>
  </si>
  <si>
    <t>Amount (Less VAT, Advances, and Retentions)</t>
  </si>
  <si>
    <t>Final Accrual Amount in USD</t>
  </si>
  <si>
    <t xml:space="preserve">Amount </t>
  </si>
  <si>
    <t xml:space="preserve">Estimated Amount </t>
  </si>
  <si>
    <t>Amount (Less VAT, Advances and Retentions)</t>
  </si>
  <si>
    <t>Euro</t>
  </si>
  <si>
    <t>Currency Type
(USD/Local/Euro)</t>
  </si>
  <si>
    <t>EURO to USD Exchange Rate as of September 30, 2020</t>
  </si>
  <si>
    <t>LOCAL to USD Exchange Rate as of September 30, 2020</t>
  </si>
  <si>
    <t>0017</t>
  </si>
  <si>
    <t>0043</t>
  </si>
  <si>
    <t>0016</t>
  </si>
  <si>
    <t>0443</t>
  </si>
  <si>
    <t>1D5F84C1-3783543907</t>
  </si>
  <si>
    <t>858EC2E6-2537177352</t>
  </si>
  <si>
    <t>4430B122-2622308884</t>
  </si>
  <si>
    <t>58A8A5BD-814500070</t>
  </si>
  <si>
    <t>A6795B00-2406828350</t>
  </si>
  <si>
    <t>B1B9EC16-2286440357</t>
  </si>
  <si>
    <t>F57FDA8F-4160897778</t>
  </si>
  <si>
    <t>266EA9EC-2523811547</t>
  </si>
  <si>
    <t>4FB08ED6-1781418342</t>
  </si>
  <si>
    <t>EF9C3E35-3674161810</t>
  </si>
  <si>
    <t>B04BB903-1194607148</t>
  </si>
  <si>
    <t>AA662ED8-717113859</t>
  </si>
  <si>
    <t>0364FA4F-3339471128</t>
  </si>
  <si>
    <t>A4047F39-588533424</t>
  </si>
  <si>
    <t>2A26A67F-2691057599</t>
  </si>
  <si>
    <t>SEPTEMBER 2020</t>
  </si>
  <si>
    <t>Orden Trabajo 1</t>
  </si>
  <si>
    <t>DA6D8844  2347649489 2020</t>
  </si>
  <si>
    <t>AUGUST 2020</t>
  </si>
  <si>
    <t>the payment will be processed in the month of October</t>
  </si>
  <si>
    <t>0400</t>
  </si>
  <si>
    <t>PGM ADMIN</t>
  </si>
  <si>
    <t>EDU</t>
  </si>
  <si>
    <t>REV RFRM</t>
  </si>
  <si>
    <t>GTM-GAE-01</t>
  </si>
  <si>
    <t>GTM-GAE-02</t>
  </si>
  <si>
    <t>GTM-GAE-03</t>
  </si>
  <si>
    <t>GTM-GAE-04</t>
  </si>
  <si>
    <t>GTM-GAE-05</t>
  </si>
  <si>
    <t>GTM-GAE-06</t>
  </si>
  <si>
    <t>GTM-GAE-07</t>
  </si>
  <si>
    <t>GTM-GAE-08</t>
  </si>
  <si>
    <t>GTM-GAE-09</t>
  </si>
  <si>
    <t>GTM-GAE-10</t>
  </si>
  <si>
    <t>GTM-GAE-11</t>
  </si>
  <si>
    <t>GTM-GAE-12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</si>
  <si>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</si>
  <si>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</si>
  <si>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</si>
  <si>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</si>
  <si>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</si>
  <si>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</si>
  <si>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</si>
  <si>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</si>
  <si>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</si>
  <si>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</si>
  <si>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GTM-IHI-11</t>
  </si>
  <si>
    <t>GTM-IHI-12</t>
  </si>
  <si>
    <t>GTM-IHI-13</t>
  </si>
  <si>
    <t>GTM-IHI-14</t>
  </si>
  <si>
    <t>GTM-IHI-15</t>
  </si>
  <si>
    <t>GTM-IHI-16</t>
  </si>
  <si>
    <t>GTM-IHI-17</t>
  </si>
  <si>
    <t>GTM-IHI-18</t>
  </si>
  <si>
    <t>GTM-IHI-19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</si>
</sst>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6" borderId="4" xfId="2" applyFont="1" applyFill="1" applyBorder="1"/>
    <xf numFmtId="0" fontId="3" fillId="0" borderId="0" xfId="0" applyFont="1"/>
    <xf numFmtId="0" fontId="3" fillId="0" borderId="0" xfId="0" applyFont="1" applyFill="1"/>
    <xf numFmtId="0" fontId="3" fillId="7" borderId="4" xfId="0" applyFont="1" applyFill="1" applyBorder="1"/>
    <xf numFmtId="0" fontId="3" fillId="7" borderId="2" xfId="0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17" fontId="3" fillId="0" borderId="4" xfId="0" applyNumberFormat="1" applyFont="1" applyBorder="1"/>
    <xf numFmtId="164" fontId="3" fillId="5" borderId="1" xfId="2" applyFont="1" applyFill="1" applyBorder="1"/>
    <xf numFmtId="0" fontId="0" fillId="11" borderId="4" xfId="0" applyFill="1" applyBorder="1" applyAlignment="1"/>
    <xf numFmtId="0" fontId="0" fillId="11" borderId="2" xfId="0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2" fillId="13" borderId="8" xfId="0" applyFont="1" applyFill="1" applyBorder="1"/>
    <xf numFmtId="0" fontId="2" fillId="0" borderId="8" xfId="0" applyFont="1" applyBorder="1"/>
    <xf numFmtId="165" fontId="0" fillId="0" borderId="0" xfId="1" applyFont="1"/>
    <xf numFmtId="165" fontId="2" fillId="0" borderId="0" xfId="1" applyFont="1"/>
    <xf numFmtId="165" fontId="2" fillId="3" borderId="2" xfId="1" applyFont="1" applyFill="1" applyBorder="1" applyAlignment="1"/>
    <xf numFmtId="165" fontId="2" fillId="4" borderId="4" xfId="1" applyFont="1" applyFill="1" applyBorder="1" applyAlignment="1">
      <alignment horizontal="center" vertical="center" wrapText="1"/>
    </xf>
    <xf numFmtId="165" fontId="3" fillId="0" borderId="4" xfId="1" applyFont="1" applyBorder="1"/>
    <xf numFmtId="165" fontId="3" fillId="7" borderId="2" xfId="1" applyFont="1" applyFill="1" applyBorder="1"/>
    <xf numFmtId="165" fontId="2" fillId="8" borderId="2" xfId="1" applyFont="1" applyFill="1" applyBorder="1" applyAlignment="1"/>
    <xf numFmtId="165" fontId="2" fillId="9" borderId="1" xfId="1" applyFont="1" applyFill="1" applyBorder="1" applyAlignment="1">
      <alignment horizontal="center" vertical="center" wrapText="1"/>
    </xf>
    <xf numFmtId="165" fontId="3" fillId="0" borderId="1" xfId="1" applyFont="1" applyBorder="1"/>
    <xf numFmtId="165" fontId="3" fillId="0" borderId="1" xfId="1" applyFont="1" applyFill="1" applyBorder="1"/>
    <xf numFmtId="165" fontId="0" fillId="11" borderId="2" xfId="1" applyFont="1" applyFill="1" applyBorder="1"/>
    <xf numFmtId="165" fontId="2" fillId="12" borderId="7" xfId="1" applyFont="1" applyFill="1" applyBorder="1"/>
    <xf numFmtId="165" fontId="2" fillId="4" borderId="5" xfId="1" applyFont="1" applyFill="1" applyBorder="1" applyAlignment="1">
      <alignment horizontal="center" vertical="center" wrapText="1"/>
    </xf>
    <xf numFmtId="165" fontId="2" fillId="9" borderId="4" xfId="1" applyFont="1" applyFill="1" applyBorder="1" applyAlignment="1">
      <alignment horizontal="center" vertical="center" wrapText="1"/>
    </xf>
    <xf numFmtId="165" fontId="2" fillId="9" borderId="3" xfId="1" applyFont="1" applyFill="1" applyBorder="1" applyAlignment="1">
      <alignment horizontal="center" vertical="center" wrapText="1"/>
    </xf>
    <xf numFmtId="164" fontId="0" fillId="0" borderId="0" xfId="4" applyFont="1"/>
    <xf numFmtId="164" fontId="2" fillId="0" borderId="0" xfId="4" applyFont="1"/>
    <xf numFmtId="164" fontId="2" fillId="4" borderId="4" xfId="4" applyFont="1" applyFill="1" applyBorder="1" applyAlignment="1">
      <alignment horizontal="center" vertical="center" wrapText="1"/>
    </xf>
    <xf numFmtId="164" fontId="3" fillId="7" borderId="4" xfId="4" applyFont="1" applyFill="1" applyBorder="1"/>
    <xf numFmtId="164" fontId="2" fillId="9" borderId="3" xfId="4" applyFont="1" applyFill="1" applyBorder="1" applyAlignment="1">
      <alignment horizontal="center" vertical="center" wrapText="1"/>
    </xf>
    <xf numFmtId="164" fontId="3" fillId="11" borderId="3" xfId="4" applyFont="1" applyFill="1" applyBorder="1"/>
    <xf numFmtId="164" fontId="0" fillId="11" borderId="4" xfId="4" applyFont="1" applyFill="1" applyBorder="1"/>
    <xf numFmtId="164" fontId="2" fillId="12" borderId="6" xfId="4" applyFont="1" applyFill="1" applyBorder="1"/>
    <xf numFmtId="165" fontId="3" fillId="0" borderId="0" xfId="0" applyNumberFormat="1" applyFont="1"/>
    <xf numFmtId="0" fontId="0" fillId="7" borderId="4" xfId="0" applyFont="1" applyFill="1" applyBorder="1"/>
    <xf numFmtId="0" fontId="3" fillId="0" borderId="4" xfId="0" applyFont="1" applyBorder="1" applyAlignment="1">
      <alignment horizontal="left"/>
    </xf>
    <xf numFmtId="0" fontId="3" fillId="10" borderId="4" xfId="0" applyFont="1" applyFill="1" applyBorder="1" applyAlignment="1">
      <alignment horizontal="left"/>
    </xf>
    <xf numFmtId="15" fontId="3" fillId="1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</cellXfs>
  <cellStyles count="5">
    <cellStyle name="Comma 3" xfId="3"/>
    <cellStyle name="Millares" xfId="1" builtinId="3"/>
    <cellStyle name="Moneda" xfId="4" builtinId="4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5"/>
  <sheetViews>
    <sheetView tabSelected="1" zoomScale="80" zoomScaleNormal="80" workbookViewId="0">
      <selection activeCell="I17" sqref="I17"/>
    </sheetView>
  </sheetViews>
  <sheetFormatPr baseColWidth="10" defaultColWidth="9.140625" defaultRowHeight="15" x14ac:dyDescent="0.25"/>
  <cols>
    <col min="1" max="1" width="19.42578125" customWidth="1"/>
    <col min="2" max="2" width="8.140625" hidden="1" customWidth="1"/>
    <col min="3" max="3" width="7.5703125" customWidth="1"/>
    <col min="4" max="4" width="7.5703125" bestFit="1" customWidth="1"/>
    <col min="5" max="5" width="29.140625" hidden="1" customWidth="1"/>
    <col min="6" max="6" width="37.7109375" customWidth="1"/>
    <col min="7" max="7" width="9.5703125" bestFit="1" customWidth="1"/>
    <col min="8" max="8" width="11.85546875" bestFit="1" customWidth="1"/>
    <col min="9" max="9" width="15.85546875" customWidth="1"/>
    <col min="10" max="10" width="14.5703125" style="37" customWidth="1"/>
    <col min="11" max="11" width="1" customWidth="1"/>
    <col min="12" max="12" width="14.85546875" style="37" bestFit="1" customWidth="1"/>
    <col min="13" max="13" width="17" style="37" customWidth="1"/>
    <col min="14" max="14" width="18.28515625" style="37" bestFit="1" customWidth="1"/>
    <col min="15" max="15" width="25.7109375" style="37" bestFit="1" customWidth="1"/>
    <col min="16" max="16" width="14.28515625" style="52" bestFit="1" customWidth="1"/>
    <col min="17" max="17" width="49.42578125" bestFit="1" customWidth="1"/>
    <col min="19" max="21" width="12.5703125" customWidth="1"/>
  </cols>
  <sheetData>
    <row r="1" spans="1:19" ht="15.75" thickBot="1" x14ac:dyDescent="0.3">
      <c r="Q1" s="35" t="s">
        <v>32</v>
      </c>
    </row>
    <row r="2" spans="1:19" ht="15.75" thickBot="1" x14ac:dyDescent="0.3">
      <c r="Q2" s="36"/>
    </row>
    <row r="3" spans="1:19" ht="15.75" thickBot="1" x14ac:dyDescent="0.3">
      <c r="Q3" s="35" t="s">
        <v>31</v>
      </c>
    </row>
    <row r="4" spans="1:19" ht="15.75" thickBot="1" x14ac:dyDescent="0.3">
      <c r="Q4" s="36"/>
    </row>
    <row r="5" spans="1:19" s="34" customFormat="1" x14ac:dyDescent="0.25">
      <c r="A5" s="33" t="s">
        <v>14</v>
      </c>
      <c r="B5" s="33"/>
      <c r="J5" s="38"/>
      <c r="L5" s="38"/>
      <c r="M5" s="38"/>
      <c r="N5" s="38"/>
      <c r="O5" s="38"/>
      <c r="P5" s="53"/>
    </row>
    <row r="6" spans="1:19" x14ac:dyDescent="0.25">
      <c r="A6" s="66" t="s">
        <v>18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9" x14ac:dyDescent="0.25">
      <c r="A7" s="30" t="s">
        <v>22</v>
      </c>
      <c r="B7" s="30"/>
      <c r="C7" s="31"/>
      <c r="D7" s="31"/>
      <c r="E7" s="31"/>
      <c r="F7" s="31"/>
      <c r="G7" s="31"/>
      <c r="H7" s="31"/>
      <c r="I7" s="31"/>
      <c r="J7" s="39"/>
      <c r="K7" s="31"/>
      <c r="L7" s="39"/>
      <c r="M7" s="39"/>
      <c r="N7" s="39"/>
      <c r="O7" s="69" t="s">
        <v>15</v>
      </c>
      <c r="P7" s="69"/>
      <c r="Q7" s="32"/>
    </row>
    <row r="8" spans="1:19" ht="45" x14ac:dyDescent="0.25">
      <c r="A8" s="1" t="s">
        <v>16</v>
      </c>
      <c r="B8" s="1"/>
      <c r="C8" s="1" t="s">
        <v>0</v>
      </c>
      <c r="D8" s="1" t="s">
        <v>1</v>
      </c>
      <c r="E8" s="1"/>
      <c r="F8" s="1" t="s">
        <v>2</v>
      </c>
      <c r="G8" s="1" t="s">
        <v>3</v>
      </c>
      <c r="H8" s="1" t="s">
        <v>4</v>
      </c>
      <c r="I8" s="1" t="s">
        <v>30</v>
      </c>
      <c r="J8" s="40" t="s">
        <v>26</v>
      </c>
      <c r="K8" s="2"/>
      <c r="L8" s="40" t="s">
        <v>5</v>
      </c>
      <c r="M8" s="49" t="s">
        <v>6</v>
      </c>
      <c r="N8" s="49" t="s">
        <v>7</v>
      </c>
      <c r="O8" s="40" t="s">
        <v>24</v>
      </c>
      <c r="P8" s="54" t="s">
        <v>25</v>
      </c>
      <c r="Q8" s="1" t="s">
        <v>8</v>
      </c>
    </row>
    <row r="9" spans="1:19" s="9" customFormat="1" ht="25.5" x14ac:dyDescent="0.2">
      <c r="A9" s="3" t="s">
        <v>73</v>
      </c>
      <c r="B9" s="3"/>
      <c r="C9" s="4" t="s">
        <v>58</v>
      </c>
      <c r="D9" s="5" t="s">
        <v>33</v>
      </c>
      <c r="E9" s="3"/>
      <c r="F9" s="3" t="s">
        <v>37</v>
      </c>
      <c r="G9" s="6">
        <v>44104</v>
      </c>
      <c r="H9" s="7" t="s">
        <v>52</v>
      </c>
      <c r="I9" s="7" t="s">
        <v>20</v>
      </c>
      <c r="J9" s="41">
        <v>3503.5392000000002</v>
      </c>
      <c r="K9" s="8"/>
      <c r="L9" s="41">
        <v>375.37919999999997</v>
      </c>
      <c r="M9" s="41"/>
      <c r="N9" s="41"/>
      <c r="O9" s="27">
        <f>J9-SUM(L9:N9)</f>
        <v>3128.1600000000003</v>
      </c>
      <c r="P9" s="55" cm="1">
        <f t="array" ref="P9">IFERROR(_xlfn.IFS(I9="Local",(O9/$Q$2),I9="Euro",(O9/$Q$4),I9="USD",(O9)),0)</f>
        <v>3128.1600000000003</v>
      </c>
      <c r="Q9" s="3" t="s">
        <v>56</v>
      </c>
    </row>
    <row r="10" spans="1:19" s="9" customFormat="1" ht="25.5" x14ac:dyDescent="0.2">
      <c r="A10" s="3" t="s">
        <v>74</v>
      </c>
      <c r="B10" s="3"/>
      <c r="C10" s="4" t="s">
        <v>58</v>
      </c>
      <c r="D10" s="5" t="s">
        <v>33</v>
      </c>
      <c r="E10" s="3"/>
      <c r="F10" s="3" t="s">
        <v>38</v>
      </c>
      <c r="G10" s="6">
        <v>44104</v>
      </c>
      <c r="H10" s="7" t="s">
        <v>52</v>
      </c>
      <c r="I10" s="7" t="s">
        <v>20</v>
      </c>
      <c r="J10" s="41">
        <v>3503.5392000000002</v>
      </c>
      <c r="K10" s="8"/>
      <c r="L10" s="41">
        <v>375.37919999999997</v>
      </c>
      <c r="M10" s="41"/>
      <c r="N10" s="41"/>
      <c r="O10" s="27">
        <f t="shared" ref="O10:O27" si="0">J10-SUM(L10:N10)</f>
        <v>3128.1600000000003</v>
      </c>
      <c r="P10" s="55" cm="1">
        <f t="array" ref="P10">IFERROR(_xlfn.IFS(I10="Local",(O10/$Q$2),I10="Euro",(O10/$Q$4),I10="USD",(O10)),0)</f>
        <v>3128.1600000000003</v>
      </c>
      <c r="Q10" s="3" t="s">
        <v>56</v>
      </c>
      <c r="S10" s="60"/>
    </row>
    <row r="11" spans="1:19" s="9" customFormat="1" ht="25.5" x14ac:dyDescent="0.2">
      <c r="A11" s="3" t="s">
        <v>75</v>
      </c>
      <c r="B11" s="3"/>
      <c r="C11" s="4" t="s">
        <v>58</v>
      </c>
      <c r="D11" s="5" t="s">
        <v>33</v>
      </c>
      <c r="E11" s="3"/>
      <c r="F11" s="3" t="s">
        <v>39</v>
      </c>
      <c r="G11" s="6">
        <v>44104</v>
      </c>
      <c r="H11" s="7" t="s">
        <v>52</v>
      </c>
      <c r="I11" s="7" t="s">
        <v>20</v>
      </c>
      <c r="J11" s="41">
        <v>3503.5392000000002</v>
      </c>
      <c r="K11" s="8"/>
      <c r="L11" s="41">
        <v>375.37919999999997</v>
      </c>
      <c r="M11" s="41"/>
      <c r="N11" s="41"/>
      <c r="O11" s="27">
        <f t="shared" si="0"/>
        <v>3128.1600000000003</v>
      </c>
      <c r="P11" s="55" cm="1">
        <f t="array" ref="P11">IFERROR(_xlfn.IFS(I11="Local",(O11/$Q$2),I11="Euro",(O11/$Q$4),I11="USD",(O11)),0)</f>
        <v>3128.1600000000003</v>
      </c>
      <c r="Q11" s="3" t="s">
        <v>56</v>
      </c>
      <c r="S11" s="60"/>
    </row>
    <row r="12" spans="1:19" s="9" customFormat="1" ht="25.5" x14ac:dyDescent="0.2">
      <c r="A12" s="3" t="s">
        <v>76</v>
      </c>
      <c r="B12" s="3"/>
      <c r="C12" s="4" t="s">
        <v>58</v>
      </c>
      <c r="D12" s="5" t="s">
        <v>33</v>
      </c>
      <c r="E12" s="3"/>
      <c r="F12" s="3" t="s">
        <v>40</v>
      </c>
      <c r="G12" s="6">
        <v>44104</v>
      </c>
      <c r="H12" s="7" t="s">
        <v>52</v>
      </c>
      <c r="I12" s="7" t="s">
        <v>20</v>
      </c>
      <c r="J12" s="41">
        <v>4643.072000000001</v>
      </c>
      <c r="K12" s="8"/>
      <c r="L12" s="41">
        <v>497.47200000000004</v>
      </c>
      <c r="M12" s="41"/>
      <c r="N12" s="41"/>
      <c r="O12" s="27">
        <f t="shared" si="0"/>
        <v>4145.6000000000013</v>
      </c>
      <c r="P12" s="55" cm="1">
        <f t="array" ref="P12">IFERROR(_xlfn.IFS(I12="Local",(O12/$Q$2),I12="Euro",(O12/$Q$4),I12="USD",(O12)),0)</f>
        <v>4145.6000000000013</v>
      </c>
      <c r="Q12" s="3" t="s">
        <v>56</v>
      </c>
    </row>
    <row r="13" spans="1:19" s="9" customFormat="1" ht="25.5" x14ac:dyDescent="0.2">
      <c r="A13" s="3" t="s">
        <v>77</v>
      </c>
      <c r="B13" s="3"/>
      <c r="C13" s="4" t="s">
        <v>58</v>
      </c>
      <c r="D13" s="5" t="s">
        <v>33</v>
      </c>
      <c r="E13" s="3"/>
      <c r="F13" s="3" t="s">
        <v>41</v>
      </c>
      <c r="G13" s="6">
        <v>44104</v>
      </c>
      <c r="H13" s="7" t="s">
        <v>52</v>
      </c>
      <c r="I13" s="7" t="s">
        <v>20</v>
      </c>
      <c r="J13" s="41">
        <v>4791.8304000000007</v>
      </c>
      <c r="K13" s="8"/>
      <c r="L13" s="41">
        <v>513.41039999999998</v>
      </c>
      <c r="M13" s="41"/>
      <c r="N13" s="41"/>
      <c r="O13" s="27">
        <f t="shared" si="0"/>
        <v>4278.420000000001</v>
      </c>
      <c r="P13" s="55" cm="1">
        <f t="array" ref="P13">IFERROR(_xlfn.IFS(I13="Local",(O13/$Q$2),I13="Euro",(O13/$Q$4),I13="USD",(O13)),0)</f>
        <v>4278.420000000001</v>
      </c>
      <c r="Q13" s="3" t="s">
        <v>56</v>
      </c>
    </row>
    <row r="14" spans="1:19" s="9" customFormat="1" ht="25.5" x14ac:dyDescent="0.2">
      <c r="A14" s="3" t="s">
        <v>78</v>
      </c>
      <c r="B14" s="3"/>
      <c r="C14" s="4" t="s">
        <v>58</v>
      </c>
      <c r="D14" s="5" t="s">
        <v>33</v>
      </c>
      <c r="E14" s="3"/>
      <c r="F14" s="3" t="s">
        <v>42</v>
      </c>
      <c r="G14" s="6">
        <v>44104</v>
      </c>
      <c r="H14" s="7" t="s">
        <v>52</v>
      </c>
      <c r="I14" s="7" t="s">
        <v>20</v>
      </c>
      <c r="J14" s="41">
        <v>2131.92</v>
      </c>
      <c r="K14" s="8"/>
      <c r="L14" s="41">
        <v>0</v>
      </c>
      <c r="M14" s="41"/>
      <c r="N14" s="41"/>
      <c r="O14" s="27">
        <f t="shared" si="0"/>
        <v>2131.92</v>
      </c>
      <c r="P14" s="55" cm="1">
        <f t="array" ref="P14">IFERROR(_xlfn.IFS(I14="Local",(O14/$Q$2),I14="Euro",(O14/$Q$4),I14="USD",(O14)),0)</f>
        <v>2131.92</v>
      </c>
      <c r="Q14" s="3" t="s">
        <v>56</v>
      </c>
    </row>
    <row r="15" spans="1:19" s="9" customFormat="1" ht="25.5" x14ac:dyDescent="0.2">
      <c r="A15" s="3" t="s">
        <v>79</v>
      </c>
      <c r="B15" s="3"/>
      <c r="C15" s="4" t="s">
        <v>58</v>
      </c>
      <c r="D15" s="5" t="s">
        <v>33</v>
      </c>
      <c r="E15" s="3"/>
      <c r="F15" s="3" t="s">
        <v>43</v>
      </c>
      <c r="G15" s="6">
        <v>44104</v>
      </c>
      <c r="H15" s="7" t="s">
        <v>52</v>
      </c>
      <c r="I15" s="7" t="s">
        <v>20</v>
      </c>
      <c r="J15" s="41">
        <v>2387.7504000000004</v>
      </c>
      <c r="K15" s="8"/>
      <c r="L15" s="41">
        <v>255.8304</v>
      </c>
      <c r="M15" s="41"/>
      <c r="N15" s="41"/>
      <c r="O15" s="27">
        <f t="shared" si="0"/>
        <v>2131.9200000000005</v>
      </c>
      <c r="P15" s="55" cm="1">
        <f t="array" ref="P15">IFERROR(_xlfn.IFS(I15="Local",(O15/$Q$2),I15="Euro",(O15/$Q$4),I15="USD",(O15)),0)</f>
        <v>2131.9200000000005</v>
      </c>
      <c r="Q15" s="3" t="s">
        <v>56</v>
      </c>
    </row>
    <row r="16" spans="1:19" s="9" customFormat="1" ht="25.5" x14ac:dyDescent="0.2">
      <c r="A16" s="3" t="s">
        <v>80</v>
      </c>
      <c r="B16" s="3"/>
      <c r="C16" s="4" t="s">
        <v>58</v>
      </c>
      <c r="D16" s="5" t="s">
        <v>34</v>
      </c>
      <c r="E16" s="3"/>
      <c r="F16" s="3" t="s">
        <v>44</v>
      </c>
      <c r="G16" s="6">
        <v>44104</v>
      </c>
      <c r="H16" s="7" t="s">
        <v>52</v>
      </c>
      <c r="I16" s="7" t="s">
        <v>20</v>
      </c>
      <c r="J16" s="41">
        <v>4875.2256000000007</v>
      </c>
      <c r="K16" s="8"/>
      <c r="L16" s="41">
        <v>522.34559999999999</v>
      </c>
      <c r="M16" s="41"/>
      <c r="N16" s="41"/>
      <c r="O16" s="27">
        <f t="shared" si="0"/>
        <v>4352.880000000001</v>
      </c>
      <c r="P16" s="55" cm="1">
        <f t="array" ref="P16">IFERROR(_xlfn.IFS(I16="Local",(O16/$Q$2),I16="Euro",(O16/$Q$4),I16="USD",(O16)),0)</f>
        <v>4352.880000000001</v>
      </c>
      <c r="Q16" s="3" t="s">
        <v>56</v>
      </c>
    </row>
    <row r="17" spans="1:18" s="9" customFormat="1" ht="25.5" x14ac:dyDescent="0.2">
      <c r="A17" s="3" t="s">
        <v>81</v>
      </c>
      <c r="B17" s="3"/>
      <c r="C17" s="4" t="s">
        <v>58</v>
      </c>
      <c r="D17" s="5">
        <v>400</v>
      </c>
      <c r="E17" s="3"/>
      <c r="F17" s="3" t="s">
        <v>45</v>
      </c>
      <c r="G17" s="6">
        <v>44104</v>
      </c>
      <c r="H17" s="7" t="s">
        <v>52</v>
      </c>
      <c r="I17" s="7" t="s">
        <v>20</v>
      </c>
      <c r="J17" s="41">
        <v>3546.3680000000004</v>
      </c>
      <c r="K17" s="8"/>
      <c r="L17" s="41">
        <v>379.96800000000002</v>
      </c>
      <c r="M17" s="41"/>
      <c r="N17" s="41"/>
      <c r="O17" s="27">
        <f t="shared" si="0"/>
        <v>3166.4000000000005</v>
      </c>
      <c r="P17" s="55" cm="1">
        <f t="array" ref="P17">IFERROR(_xlfn.IFS(I17="Local",(O17/$Q$2),I17="Euro",(O17/$Q$4),I17="USD",(O17)),0)</f>
        <v>3166.4000000000005</v>
      </c>
      <c r="Q17" s="3" t="s">
        <v>56</v>
      </c>
    </row>
    <row r="18" spans="1:18" s="9" customFormat="1" ht="25.5" x14ac:dyDescent="0.2">
      <c r="A18" s="3" t="s">
        <v>82</v>
      </c>
      <c r="B18" s="3"/>
      <c r="C18" s="4" t="s">
        <v>58</v>
      </c>
      <c r="D18" s="5" t="s">
        <v>34</v>
      </c>
      <c r="E18" s="3"/>
      <c r="F18" s="3" t="s">
        <v>46</v>
      </c>
      <c r="G18" s="6">
        <v>44104</v>
      </c>
      <c r="H18" s="7" t="s">
        <v>52</v>
      </c>
      <c r="I18" s="7" t="s">
        <v>20</v>
      </c>
      <c r="J18" s="41">
        <v>3503.5392000000002</v>
      </c>
      <c r="K18" s="8"/>
      <c r="L18" s="41">
        <v>375.37919999999997</v>
      </c>
      <c r="M18" s="41"/>
      <c r="N18" s="41"/>
      <c r="O18" s="27">
        <f t="shared" si="0"/>
        <v>3128.1600000000003</v>
      </c>
      <c r="P18" s="55" cm="1">
        <f t="array" ref="P18">IFERROR(_xlfn.IFS(I18="Local",(O18/$Q$2),I18="Euro",(O18/$Q$4),I18="USD",(O18)),0)</f>
        <v>3128.1600000000003</v>
      </c>
      <c r="Q18" s="3" t="s">
        <v>56</v>
      </c>
    </row>
    <row r="19" spans="1:18" s="9" customFormat="1" ht="25.5" x14ac:dyDescent="0.2">
      <c r="A19" s="3" t="s">
        <v>83</v>
      </c>
      <c r="B19" s="3"/>
      <c r="C19" s="4" t="s">
        <v>58</v>
      </c>
      <c r="D19" s="5">
        <v>400</v>
      </c>
      <c r="E19" s="3"/>
      <c r="F19" s="3" t="s">
        <v>47</v>
      </c>
      <c r="G19" s="6">
        <v>44104</v>
      </c>
      <c r="H19" s="7" t="s">
        <v>52</v>
      </c>
      <c r="I19" s="7" t="s">
        <v>20</v>
      </c>
      <c r="J19" s="41">
        <v>3979.5840000000003</v>
      </c>
      <c r="K19" s="8"/>
      <c r="L19" s="41">
        <v>426.38399999999996</v>
      </c>
      <c r="M19" s="41"/>
      <c r="N19" s="41"/>
      <c r="O19" s="27">
        <f t="shared" si="0"/>
        <v>3553.2000000000003</v>
      </c>
      <c r="P19" s="55" cm="1">
        <f t="array" ref="P19">IFERROR(_xlfn.IFS(I19="Local",(O19/$Q$2),I19="Euro",(O19/$Q$4),I19="USD",(O19)),0)</f>
        <v>3553.2000000000003</v>
      </c>
      <c r="Q19" s="3" t="s">
        <v>56</v>
      </c>
    </row>
    <row r="20" spans="1:18" s="9" customFormat="1" ht="25.5" x14ac:dyDescent="0.2">
      <c r="A20" s="3" t="s">
        <v>84</v>
      </c>
      <c r="B20" s="3"/>
      <c r="C20" s="4" t="s">
        <v>58</v>
      </c>
      <c r="D20" s="5" t="s">
        <v>33</v>
      </c>
      <c r="E20" s="3"/>
      <c r="F20" s="3" t="s">
        <v>48</v>
      </c>
      <c r="G20" s="6">
        <v>44104</v>
      </c>
      <c r="H20" s="7" t="s">
        <v>52</v>
      </c>
      <c r="I20" s="7" t="s">
        <v>20</v>
      </c>
      <c r="J20" s="41">
        <v>5428.4160000000011</v>
      </c>
      <c r="K20" s="8"/>
      <c r="L20" s="41">
        <v>581.61599999999999</v>
      </c>
      <c r="M20" s="41"/>
      <c r="N20" s="41"/>
      <c r="O20" s="27">
        <f t="shared" si="0"/>
        <v>4846.8000000000011</v>
      </c>
      <c r="P20" s="55" cm="1">
        <f t="array" ref="P20">IFERROR(_xlfn.IFS(I20="Local",(O20/$Q$2),I20="Euro",(O20/$Q$4),I20="USD",(O20)),0)</f>
        <v>4846.8000000000011</v>
      </c>
      <c r="Q20" s="3" t="s">
        <v>56</v>
      </c>
    </row>
    <row r="21" spans="1:18" s="9" customFormat="1" ht="25.5" x14ac:dyDescent="0.2">
      <c r="A21" s="3" t="s">
        <v>85</v>
      </c>
      <c r="B21" s="3"/>
      <c r="C21" s="4" t="s">
        <v>58</v>
      </c>
      <c r="D21" s="5">
        <v>400</v>
      </c>
      <c r="E21" s="3"/>
      <c r="F21" s="3" t="s">
        <v>49</v>
      </c>
      <c r="G21" s="6">
        <v>44104</v>
      </c>
      <c r="H21" s="7" t="s">
        <v>52</v>
      </c>
      <c r="I21" s="7" t="s">
        <v>20</v>
      </c>
      <c r="J21" s="41">
        <v>1320</v>
      </c>
      <c r="K21" s="8"/>
      <c r="L21" s="41">
        <v>0</v>
      </c>
      <c r="M21" s="41"/>
      <c r="N21" s="41"/>
      <c r="O21" s="27">
        <f t="shared" si="0"/>
        <v>1320</v>
      </c>
      <c r="P21" s="55" cm="1">
        <f t="array" ref="P21">IFERROR(_xlfn.IFS(I21="Local",(O21/$Q$2),I21="Euro",(O21/$Q$4),I21="USD",(O21)),0)</f>
        <v>1320</v>
      </c>
      <c r="Q21" s="3" t="s">
        <v>56</v>
      </c>
    </row>
    <row r="22" spans="1:18" s="9" customFormat="1" ht="25.5" x14ac:dyDescent="0.2">
      <c r="A22" s="3" t="s">
        <v>86</v>
      </c>
      <c r="B22" s="3"/>
      <c r="C22" s="4" t="s">
        <v>58</v>
      </c>
      <c r="D22" s="5" t="s">
        <v>35</v>
      </c>
      <c r="E22" s="3"/>
      <c r="F22" s="3" t="s">
        <v>50</v>
      </c>
      <c r="G22" s="6">
        <v>44104</v>
      </c>
      <c r="H22" s="7" t="s">
        <v>52</v>
      </c>
      <c r="I22" s="7" t="s">
        <v>20</v>
      </c>
      <c r="J22" s="41">
        <v>2806.2720000000004</v>
      </c>
      <c r="K22" s="8"/>
      <c r="L22" s="41">
        <v>300.67199999999997</v>
      </c>
      <c r="M22" s="41"/>
      <c r="N22" s="41"/>
      <c r="O22" s="27">
        <f t="shared" si="0"/>
        <v>2505.6000000000004</v>
      </c>
      <c r="P22" s="55" cm="1">
        <f t="array" ref="P22">IFERROR(_xlfn.IFS(I22="Local",(O22/$Q$2),I22="Euro",(O22/$Q$4),I22="USD",(O22)),0)</f>
        <v>2505.6000000000004</v>
      </c>
      <c r="Q22" s="3" t="s">
        <v>56</v>
      </c>
    </row>
    <row r="23" spans="1:18" s="9" customFormat="1" ht="25.5" x14ac:dyDescent="0.2">
      <c r="A23" s="3" t="s">
        <v>87</v>
      </c>
      <c r="B23" s="3"/>
      <c r="C23" s="4" t="s">
        <v>58</v>
      </c>
      <c r="D23" s="5" t="s">
        <v>35</v>
      </c>
      <c r="E23" s="3"/>
      <c r="F23" s="3" t="s">
        <v>51</v>
      </c>
      <c r="G23" s="6">
        <v>44102</v>
      </c>
      <c r="H23" s="7" t="s">
        <v>52</v>
      </c>
      <c r="I23" s="7" t="s">
        <v>20</v>
      </c>
      <c r="J23" s="41">
        <v>1100</v>
      </c>
      <c r="K23" s="8"/>
      <c r="L23" s="41">
        <v>0</v>
      </c>
      <c r="M23" s="41"/>
      <c r="N23" s="41"/>
      <c r="O23" s="27">
        <f t="shared" si="0"/>
        <v>1100</v>
      </c>
      <c r="P23" s="55" cm="1">
        <f t="array" ref="P23">IFERROR(_xlfn.IFS(I23="Local",(O23/$Q$2),I23="Euro",(O23/$Q$4),I23="USD",(O23)),0)</f>
        <v>1100</v>
      </c>
      <c r="Q23" s="3" t="s">
        <v>56</v>
      </c>
    </row>
    <row r="24" spans="1:18" s="9" customFormat="1" ht="25.5" x14ac:dyDescent="0.2">
      <c r="A24" s="3" t="s">
        <v>88</v>
      </c>
      <c r="B24" s="3"/>
      <c r="C24" s="4" t="s">
        <v>58</v>
      </c>
      <c r="D24" s="5" t="s">
        <v>36</v>
      </c>
      <c r="E24" s="3"/>
      <c r="F24" s="3" t="s">
        <v>53</v>
      </c>
      <c r="G24" s="6">
        <v>44089</v>
      </c>
      <c r="H24" s="7" t="s">
        <v>55</v>
      </c>
      <c r="I24" s="7" t="s">
        <v>20</v>
      </c>
      <c r="J24" s="41">
        <v>6000</v>
      </c>
      <c r="K24" s="8"/>
      <c r="L24" s="41">
        <v>0</v>
      </c>
      <c r="M24" s="41"/>
      <c r="N24" s="41"/>
      <c r="O24" s="27">
        <f t="shared" si="0"/>
        <v>6000</v>
      </c>
      <c r="P24" s="55" cm="1">
        <f t="array" ref="P24">IFERROR(_xlfn.IFS(I24="Local",(O24/$Q$2),I24="Euro",(O24/$Q$4),I24="USD",(O24)),0)</f>
        <v>6000</v>
      </c>
      <c r="Q24" s="3" t="s">
        <v>56</v>
      </c>
    </row>
    <row r="25" spans="1:18" s="9" customFormat="1" ht="25.5" x14ac:dyDescent="0.2">
      <c r="A25" s="3" t="s">
        <v>89</v>
      </c>
      <c r="B25" s="3"/>
      <c r="C25" s="4" t="s">
        <v>58</v>
      </c>
      <c r="D25" s="5" t="s">
        <v>36</v>
      </c>
      <c r="E25" s="3"/>
      <c r="F25" s="3" t="s">
        <v>54</v>
      </c>
      <c r="G25" s="6">
        <v>44088</v>
      </c>
      <c r="H25" s="7" t="s">
        <v>55</v>
      </c>
      <c r="I25" s="7" t="s">
        <v>20</v>
      </c>
      <c r="J25" s="41">
        <f>2794.76*1.12</f>
        <v>3130.1312000000007</v>
      </c>
      <c r="K25" s="8"/>
      <c r="L25" s="41">
        <f>J25/1.12*12/100</f>
        <v>335.37120000000004</v>
      </c>
      <c r="M25" s="41"/>
      <c r="N25" s="41"/>
      <c r="O25" s="27">
        <f t="shared" si="0"/>
        <v>2794.7600000000007</v>
      </c>
      <c r="P25" s="55" cm="1">
        <f t="array" ref="P25">IFERROR(_xlfn.IFS(I25="Local",(O25/$Q$2),I25="Euro",(O25/$Q$4),I25="USD",(O25)),0)</f>
        <v>2794.7600000000007</v>
      </c>
      <c r="Q25" s="3" t="s">
        <v>56</v>
      </c>
    </row>
    <row r="26" spans="1:18" s="9" customFormat="1" ht="25.5" x14ac:dyDescent="0.2">
      <c r="A26" s="3" t="s">
        <v>90</v>
      </c>
      <c r="B26" s="3"/>
      <c r="C26" s="4" t="s">
        <v>58</v>
      </c>
      <c r="D26" s="5" t="s">
        <v>34</v>
      </c>
      <c r="E26" s="3"/>
      <c r="F26" s="62">
        <v>53</v>
      </c>
      <c r="G26" s="6">
        <v>44084</v>
      </c>
      <c r="H26" s="7" t="s">
        <v>52</v>
      </c>
      <c r="I26" s="7" t="s">
        <v>20</v>
      </c>
      <c r="J26" s="41">
        <v>103658.92</v>
      </c>
      <c r="K26" s="8"/>
      <c r="L26" s="41">
        <v>0</v>
      </c>
      <c r="M26" s="41"/>
      <c r="N26" s="41"/>
      <c r="O26" s="27">
        <f t="shared" si="0"/>
        <v>103658.92</v>
      </c>
      <c r="P26" s="55" cm="1">
        <f t="array" ref="P26">IFERROR(_xlfn.IFS(I26="Local",(O26/$Q$2),I26="Euro",(O26/$Q$4),I26="USD",(O26)),0)</f>
        <v>103658.92</v>
      </c>
      <c r="Q26" s="3" t="s">
        <v>56</v>
      </c>
    </row>
    <row r="27" spans="1:18" ht="12.75" customHeight="1" x14ac:dyDescent="0.25">
      <c r="A27" s="3" t="s">
        <v>91</v>
      </c>
      <c r="B27" s="3"/>
      <c r="C27" s="4" t="s">
        <v>59</v>
      </c>
      <c r="D27" s="5" t="s">
        <v>57</v>
      </c>
      <c r="E27" s="3"/>
      <c r="F27" s="65">
        <v>10401877</v>
      </c>
      <c r="G27" s="6">
        <v>44103</v>
      </c>
      <c r="H27" s="7" t="s">
        <v>52</v>
      </c>
      <c r="I27" s="7" t="s">
        <v>20</v>
      </c>
      <c r="J27" s="45">
        <v>139770.41</v>
      </c>
      <c r="K27" s="19"/>
      <c r="L27" s="45">
        <v>0</v>
      </c>
      <c r="M27" s="41"/>
      <c r="N27" s="41"/>
      <c r="O27" s="27">
        <f t="shared" si="0"/>
        <v>139770.41</v>
      </c>
      <c r="P27" s="55" cm="1">
        <f t="array" ref="P27">IFERROR(_xlfn.IFS(I27="Local",(O27/$Q$2),I27="Euro",(O27/$Q$4),I27="USD",(O27)),0)</f>
        <v>139770.41</v>
      </c>
      <c r="Q27" s="3" t="s">
        <v>56</v>
      </c>
    </row>
    <row r="29" spans="1:18" s="9" customFormat="1" x14ac:dyDescent="0.25">
      <c r="A29" s="61" t="s">
        <v>9</v>
      </c>
      <c r="B29" s="11"/>
      <c r="C29" s="12"/>
      <c r="D29" s="12"/>
      <c r="E29" s="12"/>
      <c r="F29" s="12"/>
      <c r="G29" s="12"/>
      <c r="H29" s="12"/>
      <c r="I29" s="12"/>
      <c r="J29" s="42"/>
      <c r="K29" s="13"/>
      <c r="L29" s="42"/>
      <c r="M29" s="42"/>
      <c r="N29" s="42"/>
      <c r="O29" s="42"/>
      <c r="P29" s="55">
        <f>SUM(P9:P27)</f>
        <v>298269.46999999997</v>
      </c>
      <c r="Q29" s="25"/>
      <c r="R29" s="10"/>
    </row>
    <row r="30" spans="1:18" x14ac:dyDescent="0.25">
      <c r="J30"/>
      <c r="L30"/>
      <c r="M30"/>
      <c r="N30"/>
      <c r="O30"/>
      <c r="P30"/>
    </row>
    <row r="31" spans="1:18" s="34" customFormat="1" x14ac:dyDescent="0.25">
      <c r="A31" s="33" t="s">
        <v>14</v>
      </c>
      <c r="B31" s="33"/>
      <c r="J31" s="38"/>
      <c r="L31" s="38"/>
      <c r="M31" s="38"/>
      <c r="N31" s="38"/>
      <c r="O31" s="38"/>
      <c r="P31" s="53"/>
    </row>
    <row r="32" spans="1:18" x14ac:dyDescent="0.25">
      <c r="A32" s="28" t="s">
        <v>23</v>
      </c>
      <c r="B32" s="28"/>
      <c r="C32" s="29"/>
      <c r="D32" s="29"/>
      <c r="E32" s="29"/>
      <c r="F32" s="29"/>
      <c r="G32" s="29"/>
      <c r="H32" s="29"/>
      <c r="I32" s="29"/>
      <c r="J32" s="43"/>
      <c r="K32" s="29"/>
      <c r="L32" s="43"/>
      <c r="M32" s="43"/>
      <c r="N32" s="43"/>
      <c r="O32" s="69" t="s">
        <v>15</v>
      </c>
      <c r="P32" s="69"/>
      <c r="Q32" s="29"/>
    </row>
    <row r="33" spans="1:17" ht="75" x14ac:dyDescent="0.25">
      <c r="A33" s="14" t="s">
        <v>16</v>
      </c>
      <c r="B33" s="14"/>
      <c r="C33" s="14" t="s">
        <v>0</v>
      </c>
      <c r="D33" s="14" t="s">
        <v>1</v>
      </c>
      <c r="E33" s="14"/>
      <c r="F33" s="14" t="s">
        <v>10</v>
      </c>
      <c r="G33" s="14" t="s">
        <v>3</v>
      </c>
      <c r="H33" s="14" t="s">
        <v>4</v>
      </c>
      <c r="I33" s="15" t="s">
        <v>17</v>
      </c>
      <c r="J33" s="44" t="s">
        <v>27</v>
      </c>
      <c r="K33" s="16"/>
      <c r="L33" s="44" t="s">
        <v>5</v>
      </c>
      <c r="M33" s="50" t="s">
        <v>12</v>
      </c>
      <c r="N33" s="50" t="s">
        <v>13</v>
      </c>
      <c r="O33" s="51" t="s">
        <v>28</v>
      </c>
      <c r="P33" s="56" t="s">
        <v>25</v>
      </c>
      <c r="Q33" s="17" t="s">
        <v>8</v>
      </c>
    </row>
    <row r="34" spans="1:17" ht="12.75" customHeight="1" x14ac:dyDescent="0.25">
      <c r="A34" s="3" t="s">
        <v>61</v>
      </c>
      <c r="B34" s="3"/>
      <c r="C34" s="4" t="s">
        <v>60</v>
      </c>
      <c r="D34" s="5" t="s">
        <v>36</v>
      </c>
      <c r="E34" s="3"/>
      <c r="F34" s="63"/>
      <c r="G34" s="63"/>
      <c r="H34" s="18" t="s">
        <v>55</v>
      </c>
      <c r="I34" s="7" t="s">
        <v>20</v>
      </c>
      <c r="J34" s="45">
        <v>6700.8</v>
      </c>
      <c r="K34" s="19"/>
      <c r="L34" s="45">
        <v>0</v>
      </c>
      <c r="M34" s="41"/>
      <c r="N34" s="41"/>
      <c r="O34" s="26">
        <f>J34-SUM(L34:N34)</f>
        <v>6700.8</v>
      </c>
      <c r="P34" s="57" cm="1">
        <f t="array" ref="P34">IFERROR(_xlfn.IFS(I34="Local",(O34/$Q$2),I34="Euro",(O34/$Q$4),I34="USD",(O34)),0)</f>
        <v>6700.8</v>
      </c>
      <c r="Q34" s="3" t="s">
        <v>56</v>
      </c>
    </row>
    <row r="35" spans="1:17" ht="12.75" customHeight="1" x14ac:dyDescent="0.25">
      <c r="A35" s="3" t="s">
        <v>62</v>
      </c>
      <c r="B35" s="3"/>
      <c r="C35" s="4" t="s">
        <v>60</v>
      </c>
      <c r="D35" s="5" t="s">
        <v>36</v>
      </c>
      <c r="E35" s="3"/>
      <c r="F35" s="63"/>
      <c r="G35" s="63"/>
      <c r="H35" s="18" t="s">
        <v>55</v>
      </c>
      <c r="I35" s="7" t="s">
        <v>20</v>
      </c>
      <c r="J35" s="45">
        <v>5775.6</v>
      </c>
      <c r="K35" s="19"/>
      <c r="L35" s="45">
        <v>0</v>
      </c>
      <c r="M35" s="41"/>
      <c r="N35" s="41"/>
      <c r="O35" s="26">
        <f t="shared" ref="O35:O45" si="1">J35-SUM(L35:N35)</f>
        <v>5775.6</v>
      </c>
      <c r="P35" s="57" cm="1">
        <f t="array" ref="P35">IFERROR(_xlfn.IFS(I35="Local",(O35/$Q$2),I35="Euro",(O35/$Q$4),I35="USD",(O35)),0)</f>
        <v>5775.6</v>
      </c>
      <c r="Q35" s="3" t="s">
        <v>56</v>
      </c>
    </row>
    <row r="36" spans="1:17" ht="12.75" customHeight="1" x14ac:dyDescent="0.25">
      <c r="A36" s="3" t="s">
        <v>63</v>
      </c>
      <c r="B36" s="3"/>
      <c r="C36" s="4" t="s">
        <v>60</v>
      </c>
      <c r="D36" s="5" t="s">
        <v>36</v>
      </c>
      <c r="E36" s="3"/>
      <c r="F36" s="63"/>
      <c r="G36" s="63"/>
      <c r="H36" s="18" t="s">
        <v>52</v>
      </c>
      <c r="I36" s="7" t="s">
        <v>20</v>
      </c>
      <c r="J36" s="45">
        <v>3814.0032000000006</v>
      </c>
      <c r="K36" s="19"/>
      <c r="L36" s="45">
        <f>+J36/1.12*0.12</f>
        <v>408.64319999999998</v>
      </c>
      <c r="M36" s="41"/>
      <c r="N36" s="41"/>
      <c r="O36" s="26">
        <f t="shared" si="1"/>
        <v>3405.3600000000006</v>
      </c>
      <c r="P36" s="57" cm="1">
        <f t="array" ref="P36">IFERROR(_xlfn.IFS(I36="Local",(O36/$Q$2),I36="Euro",(O36/$Q$4),I36="USD",(O36)),0)</f>
        <v>3405.3600000000006</v>
      </c>
      <c r="Q36" s="3" t="s">
        <v>56</v>
      </c>
    </row>
    <row r="37" spans="1:17" ht="12.75" customHeight="1" x14ac:dyDescent="0.25">
      <c r="A37" s="3" t="s">
        <v>64</v>
      </c>
      <c r="B37" s="3"/>
      <c r="C37" s="4" t="s">
        <v>60</v>
      </c>
      <c r="D37" s="5" t="s">
        <v>36</v>
      </c>
      <c r="E37" s="3"/>
      <c r="F37" s="63"/>
      <c r="G37" s="63"/>
      <c r="H37" s="18" t="s">
        <v>52</v>
      </c>
      <c r="I37" s="7" t="s">
        <v>20</v>
      </c>
      <c r="J37" s="45">
        <v>3814.0032000000006</v>
      </c>
      <c r="K37" s="19"/>
      <c r="L37" s="45">
        <f>+J37/1.12*0.12</f>
        <v>408.64319999999998</v>
      </c>
      <c r="M37" s="41"/>
      <c r="N37" s="41"/>
      <c r="O37" s="26">
        <f t="shared" si="1"/>
        <v>3405.3600000000006</v>
      </c>
      <c r="P37" s="57" cm="1">
        <f t="array" ref="P37">IFERROR(_xlfn.IFS(I37="Local",(O37/$Q$2),I37="Euro",(O37/$Q$4),I37="USD",(O37)),0)</f>
        <v>3405.3600000000006</v>
      </c>
      <c r="Q37" s="3" t="s">
        <v>56</v>
      </c>
    </row>
    <row r="38" spans="1:17" ht="12.75" customHeight="1" x14ac:dyDescent="0.25">
      <c r="A38" s="3" t="s">
        <v>65</v>
      </c>
      <c r="B38" s="3"/>
      <c r="C38" s="4" t="s">
        <v>60</v>
      </c>
      <c r="D38" s="5" t="s">
        <v>36</v>
      </c>
      <c r="E38" s="3"/>
      <c r="F38" s="63"/>
      <c r="G38" s="63"/>
      <c r="H38" s="18" t="s">
        <v>52</v>
      </c>
      <c r="I38" s="7" t="s">
        <v>20</v>
      </c>
      <c r="J38" s="45">
        <v>3377.4720000000002</v>
      </c>
      <c r="K38" s="19"/>
      <c r="L38" s="45">
        <f>+J38/1.12*0.12</f>
        <v>361.87199999999996</v>
      </c>
      <c r="M38" s="41"/>
      <c r="N38" s="41"/>
      <c r="O38" s="26">
        <f t="shared" si="1"/>
        <v>3015.6000000000004</v>
      </c>
      <c r="P38" s="57" cm="1">
        <f t="array" ref="P38">IFERROR(_xlfn.IFS(I38="Local",(O38/$Q$2),I38="Euro",(O38/$Q$4),I38="USD",(O38)),0)</f>
        <v>3015.6000000000004</v>
      </c>
      <c r="Q38" s="3" t="s">
        <v>56</v>
      </c>
    </row>
    <row r="39" spans="1:17" ht="12.75" customHeight="1" x14ac:dyDescent="0.25">
      <c r="A39" s="3" t="s">
        <v>66</v>
      </c>
      <c r="B39" s="3"/>
      <c r="C39" s="4" t="s">
        <v>60</v>
      </c>
      <c r="D39" s="5" t="s">
        <v>36</v>
      </c>
      <c r="E39" s="3"/>
      <c r="F39" s="63"/>
      <c r="G39" s="64"/>
      <c r="H39" s="7" t="s">
        <v>52</v>
      </c>
      <c r="I39" s="7" t="s">
        <v>20</v>
      </c>
      <c r="J39" s="41">
        <v>2693.04</v>
      </c>
      <c r="K39" s="19"/>
      <c r="L39" s="45">
        <v>0</v>
      </c>
      <c r="M39" s="41"/>
      <c r="N39" s="41"/>
      <c r="O39" s="26">
        <f t="shared" si="1"/>
        <v>2693.04</v>
      </c>
      <c r="P39" s="57" cm="1">
        <f t="array" ref="P39">IFERROR(_xlfn.IFS(I39="Local",(O39/$Q$2),I39="Euro",(O39/$Q$4),I39="USD",(O39)),0)</f>
        <v>2693.04</v>
      </c>
      <c r="Q39" s="3" t="s">
        <v>56</v>
      </c>
    </row>
    <row r="40" spans="1:17" ht="12.75" customHeight="1" x14ac:dyDescent="0.25">
      <c r="A40" s="3" t="s">
        <v>67</v>
      </c>
      <c r="B40" s="3"/>
      <c r="C40" s="4" t="s">
        <v>60</v>
      </c>
      <c r="D40" s="5" t="s">
        <v>36</v>
      </c>
      <c r="E40" s="3"/>
      <c r="F40" s="63"/>
      <c r="G40" s="64"/>
      <c r="H40" s="7" t="s">
        <v>52</v>
      </c>
      <c r="I40" s="7" t="s">
        <v>20</v>
      </c>
      <c r="J40" s="41">
        <v>2693.04</v>
      </c>
      <c r="K40" s="19"/>
      <c r="L40" s="45">
        <v>0</v>
      </c>
      <c r="M40" s="41"/>
      <c r="N40" s="41"/>
      <c r="O40" s="26">
        <f t="shared" si="1"/>
        <v>2693.04</v>
      </c>
      <c r="P40" s="57" cm="1">
        <f t="array" ref="P40">IFERROR(_xlfn.IFS(I40="Local",(O40/$Q$2),I40="Euro",(O40/$Q$4),I40="USD",(O40)),0)</f>
        <v>2693.04</v>
      </c>
      <c r="Q40" s="3" t="s">
        <v>56</v>
      </c>
    </row>
    <row r="41" spans="1:17" ht="12.75" customHeight="1" x14ac:dyDescent="0.25">
      <c r="A41" s="3" t="s">
        <v>68</v>
      </c>
      <c r="B41" s="3"/>
      <c r="C41" s="4" t="s">
        <v>60</v>
      </c>
      <c r="D41" s="5" t="s">
        <v>36</v>
      </c>
      <c r="E41" s="3"/>
      <c r="F41" s="63"/>
      <c r="G41" s="63"/>
      <c r="H41" s="7" t="s">
        <v>52</v>
      </c>
      <c r="I41" s="7" t="s">
        <v>20</v>
      </c>
      <c r="J41" s="46">
        <v>2693.04</v>
      </c>
      <c r="K41" s="19"/>
      <c r="L41" s="45">
        <v>0</v>
      </c>
      <c r="M41" s="41"/>
      <c r="N41" s="41"/>
      <c r="O41" s="26">
        <f t="shared" si="1"/>
        <v>2693.04</v>
      </c>
      <c r="P41" s="57" cm="1">
        <f t="array" ref="P41">IFERROR(_xlfn.IFS(I41="Local",(O41/$Q$2),I41="Euro",(O41/$Q$4),I41="USD",(O41)),0)</f>
        <v>2693.04</v>
      </c>
      <c r="Q41" s="3" t="s">
        <v>56</v>
      </c>
    </row>
    <row r="42" spans="1:17" ht="12.75" customHeight="1" x14ac:dyDescent="0.25">
      <c r="A42" s="3" t="s">
        <v>69</v>
      </c>
      <c r="B42" s="3"/>
      <c r="C42" s="4" t="s">
        <v>60</v>
      </c>
      <c r="D42" s="5" t="s">
        <v>36</v>
      </c>
      <c r="E42" s="3"/>
      <c r="F42" s="63"/>
      <c r="G42" s="63"/>
      <c r="H42" s="7" t="s">
        <v>52</v>
      </c>
      <c r="I42" s="7" t="s">
        <v>20</v>
      </c>
      <c r="J42" s="45">
        <v>2693.04</v>
      </c>
      <c r="K42" s="19"/>
      <c r="L42" s="45">
        <v>0</v>
      </c>
      <c r="M42" s="41"/>
      <c r="N42" s="41"/>
      <c r="O42" s="26">
        <f t="shared" si="1"/>
        <v>2693.04</v>
      </c>
      <c r="P42" s="57" cm="1">
        <f t="array" ref="P42">IFERROR(_xlfn.IFS(I42="Local",(O42/$Q$2),I42="Euro",(O42/$Q$4),I42="USD",(O42)),0)</f>
        <v>2693.04</v>
      </c>
      <c r="Q42" s="3" t="s">
        <v>56</v>
      </c>
    </row>
    <row r="43" spans="1:17" ht="12.75" customHeight="1" x14ac:dyDescent="0.25">
      <c r="A43" s="3" t="s">
        <v>70</v>
      </c>
      <c r="B43" s="3"/>
      <c r="C43" s="4" t="s">
        <v>60</v>
      </c>
      <c r="D43" s="5" t="s">
        <v>36</v>
      </c>
      <c r="E43" s="3"/>
      <c r="F43" s="63"/>
      <c r="G43" s="63"/>
      <c r="H43" s="7" t="s">
        <v>52</v>
      </c>
      <c r="I43" s="7" t="s">
        <v>20</v>
      </c>
      <c r="J43" s="45">
        <v>3405.36</v>
      </c>
      <c r="K43" s="19"/>
      <c r="L43" s="45">
        <f>J43/1.12*12/100</f>
        <v>364.86</v>
      </c>
      <c r="M43" s="41"/>
      <c r="N43" s="41"/>
      <c r="O43" s="26">
        <f t="shared" si="1"/>
        <v>3040.5</v>
      </c>
      <c r="P43" s="57" cm="1">
        <f t="array" ref="P43">IFERROR(_xlfn.IFS(I43="Local",(O43/$Q$2),I43="Euro",(O43/$Q$4),I43="USD",(O43)),0)</f>
        <v>3040.5</v>
      </c>
      <c r="Q43" s="3" t="s">
        <v>56</v>
      </c>
    </row>
    <row r="44" spans="1:17" ht="12.6" customHeight="1" x14ac:dyDescent="0.25">
      <c r="A44" s="3" t="s">
        <v>71</v>
      </c>
      <c r="B44" s="3"/>
      <c r="C44" s="4" t="s">
        <v>60</v>
      </c>
      <c r="D44" s="5" t="s">
        <v>36</v>
      </c>
      <c r="E44" s="3"/>
      <c r="F44" s="63"/>
      <c r="G44" s="63"/>
      <c r="H44" s="7" t="s">
        <v>52</v>
      </c>
      <c r="I44" s="7" t="s">
        <v>20</v>
      </c>
      <c r="J44" s="45">
        <v>1945.93</v>
      </c>
      <c r="K44" s="19"/>
      <c r="L44" s="45">
        <v>0</v>
      </c>
      <c r="M44" s="41"/>
      <c r="N44" s="41"/>
      <c r="O44" s="26">
        <f t="shared" ref="O44" si="2">J44-SUM(L44:N44)</f>
        <v>1945.93</v>
      </c>
      <c r="P44" s="57" cm="1">
        <f t="array" ref="P44">IFERROR(_xlfn.IFS(I44="Local",(O44/$Q$2),I44="Euro",(O44/$Q$4),I44="USD",(O44)),0)</f>
        <v>1945.93</v>
      </c>
      <c r="Q44" s="3" t="s">
        <v>56</v>
      </c>
    </row>
    <row r="45" spans="1:17" ht="12.6" customHeight="1" x14ac:dyDescent="0.25">
      <c r="A45" s="3" t="s">
        <v>72</v>
      </c>
      <c r="B45" s="3"/>
      <c r="C45" s="4" t="s">
        <v>60</v>
      </c>
      <c r="D45" s="5" t="s">
        <v>36</v>
      </c>
      <c r="E45" s="3"/>
      <c r="F45" s="63"/>
      <c r="G45" s="63"/>
      <c r="H45" s="7" t="s">
        <v>52</v>
      </c>
      <c r="I45" s="7" t="s">
        <v>20</v>
      </c>
      <c r="J45" s="45">
        <v>5775.6</v>
      </c>
      <c r="K45" s="19"/>
      <c r="L45" s="45">
        <v>0</v>
      </c>
      <c r="M45" s="41"/>
      <c r="N45" s="41"/>
      <c r="O45" s="26">
        <f t="shared" si="1"/>
        <v>5775.6</v>
      </c>
      <c r="P45" s="57" cm="1">
        <f t="array" ref="P45">IFERROR(_xlfn.IFS(I45="Local",(O45/$Q$2),I45="Euro",(O45/$Q$4),I45="USD",(O45)),0)</f>
        <v>5775.6</v>
      </c>
      <c r="Q45" s="3" t="s">
        <v>56</v>
      </c>
    </row>
    <row r="46" spans="1:17" ht="13.5" customHeight="1" x14ac:dyDescent="0.25"/>
    <row r="47" spans="1:17" x14ac:dyDescent="0.25">
      <c r="A47" s="20" t="s">
        <v>11</v>
      </c>
      <c r="B47" s="20"/>
      <c r="C47" s="21"/>
      <c r="D47" s="21"/>
      <c r="E47" s="21"/>
      <c r="F47" s="21"/>
      <c r="G47" s="21"/>
      <c r="H47" s="21"/>
      <c r="I47" s="21"/>
      <c r="J47" s="47"/>
      <c r="K47" s="21"/>
      <c r="L47" s="47"/>
      <c r="M47" s="47"/>
      <c r="N47" s="47"/>
      <c r="O47" s="47"/>
      <c r="P47" s="58">
        <f>SUM(P34:P45)</f>
        <v>43836.91</v>
      </c>
    </row>
    <row r="48" spans="1:17" x14ac:dyDescent="0.25">
      <c r="P48" s="37"/>
    </row>
    <row r="49" spans="1:17" ht="16.5" thickBot="1" x14ac:dyDescent="0.3">
      <c r="A49" s="22" t="s">
        <v>19</v>
      </c>
      <c r="B49" s="22"/>
      <c r="C49" s="23"/>
      <c r="D49" s="23"/>
      <c r="E49" s="23"/>
      <c r="F49" s="23"/>
      <c r="G49" s="23"/>
      <c r="H49" s="23"/>
      <c r="I49" s="23"/>
      <c r="J49" s="48"/>
      <c r="K49" s="23"/>
      <c r="L49" s="48"/>
      <c r="M49" s="48"/>
      <c r="N49" s="48"/>
      <c r="O49" s="48"/>
      <c r="P49" s="59">
        <f>P47+P29</f>
        <v>342106.38</v>
      </c>
      <c r="Q49" s="24"/>
    </row>
    <row r="50" spans="1:17" ht="15.75" thickTop="1" x14ac:dyDescent="0.25"/>
    <row r="393" spans="9:9" x14ac:dyDescent="0.25">
      <c r="I393" t="s">
        <v>20</v>
      </c>
    </row>
    <row r="394" spans="9:9" x14ac:dyDescent="0.25">
      <c r="I394" t="s">
        <v>21</v>
      </c>
    </row>
    <row r="395" spans="9:9" x14ac:dyDescent="0.25">
      <c r="I395" t="s">
        <v>29</v>
      </c>
    </row>
  </sheetData>
  <mergeCells count="3">
    <mergeCell ref="A6:Q6"/>
    <mergeCell ref="O7:P7"/>
    <mergeCell ref="O32:P32"/>
  </mergeCells>
  <phoneticPr fontId="8" type="noConversion"/>
  <dataValidations count="1">
    <dataValidation type="list" allowBlank="1" showInputMessage="1" showErrorMessage="1" sqref="I34:I45 I9:I27">
      <formula1>$I$393:$I$395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FY20Q4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2021-12-21T04:49:12Z</dcterms:modified>
</cp:coreProperties>
</file>